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20" windowWidth="27792" windowHeight="12588"/>
  </bookViews>
  <sheets>
    <sheet name="Readme - Introduction" sheetId="1" r:id="rId1"/>
    <sheet name="Main Results and Overview" sheetId="2" r:id="rId2"/>
    <sheet name="Detailed AQR Results" sheetId="3" r:id="rId3"/>
    <sheet name="Definitions &amp; Explanations" sheetId="4" r:id="rId4"/>
    <sheet name="Drop Downs" sheetId="5" state="hidden" r:id="rId5"/>
  </sheets>
  <externalReferences>
    <externalReference r:id="rId6"/>
  </externalReferences>
  <definedNames>
    <definedName name="dropdown1">'Drop Downs'!$C$17:$C$24</definedName>
    <definedName name="dropdown2" localSheetId="0">'[1]Drop Downs'!$F$17:$F$23</definedName>
    <definedName name="dropdown2">'Drop Downs'!$F$17:$F$23</definedName>
    <definedName name="dropdown3">'Drop Downs'!$F$17:$F$22</definedName>
    <definedName name="dropdown5">'Drop Downs'!$C$29:$C$30</definedName>
    <definedName name="dropdown6">'Drop Downs'!$G$29:$G$30</definedName>
    <definedName name="_xlnm.Print_Area" localSheetId="3">'Definitions &amp; Explanations'!$A$1:$C$77</definedName>
    <definedName name="_xlnm.Print_Area" localSheetId="2">'Detailed AQR Results'!$B$2:$T$141</definedName>
    <definedName name="_xlnm.Print_Area" localSheetId="1">'Main Results and Overview'!$C$2:$P$69</definedName>
    <definedName name="_xlnm.Print_Area" localSheetId="0">'Readme - Introduction'!$A$1:$D$60</definedName>
  </definedNames>
  <calcPr calcId="145621"/>
</workbook>
</file>

<file path=xl/calcChain.xml><?xml version="1.0" encoding="utf-8"?>
<calcChain xmlns="http://schemas.openxmlformats.org/spreadsheetml/2006/main">
  <c r="Q112" i="3" l="1"/>
  <c r="Q115" i="3"/>
  <c r="Q116" i="3"/>
  <c r="Q117" i="3"/>
  <c r="Q119" i="3"/>
  <c r="Q114" i="3"/>
  <c r="Q97" i="3"/>
  <c r="Q94" i="3"/>
  <c r="Q92" i="3"/>
  <c r="Q90" i="3"/>
  <c r="O30" i="2" l="1"/>
  <c r="O28" i="2"/>
  <c r="W11" i="5" l="1"/>
  <c r="X11" i="5" s="1"/>
  <c r="W10" i="5"/>
  <c r="Y10" i="5" s="1"/>
  <c r="P10" i="5"/>
  <c r="R10" i="5" s="1"/>
  <c r="W8" i="5"/>
  <c r="X8" i="5" s="1"/>
  <c r="W7" i="5"/>
  <c r="Y7" i="5" s="1"/>
  <c r="P7" i="5"/>
  <c r="R7" i="5" s="1"/>
  <c r="W6" i="5"/>
  <c r="W9" i="5" s="1"/>
  <c r="X9" i="5" s="1"/>
  <c r="W5" i="5"/>
  <c r="Y5" i="5" s="1"/>
  <c r="W4" i="5"/>
  <c r="X4" i="5" s="1"/>
  <c r="J131" i="3"/>
  <c r="Q118" i="3"/>
  <c r="Q113" i="3"/>
  <c r="Q111" i="3"/>
  <c r="Q96" i="3"/>
  <c r="Q91" i="3"/>
  <c r="Q89" i="3"/>
  <c r="K65" i="3"/>
  <c r="K60" i="3"/>
  <c r="K59" i="3"/>
  <c r="K58" i="3"/>
  <c r="K57" i="3"/>
  <c r="K56" i="3"/>
  <c r="K55" i="3"/>
  <c r="K54" i="3"/>
  <c r="K53" i="3"/>
  <c r="K52" i="3"/>
  <c r="R46" i="3"/>
  <c r="Q46" i="3"/>
  <c r="O46" i="3"/>
  <c r="M46" i="3"/>
  <c r="K46" i="3"/>
  <c r="R45" i="3"/>
  <c r="Q45" i="3"/>
  <c r="O45" i="3"/>
  <c r="M45" i="3"/>
  <c r="K45" i="3"/>
  <c r="R44" i="3"/>
  <c r="Q44" i="3"/>
  <c r="O44" i="3"/>
  <c r="M44" i="3"/>
  <c r="K44" i="3"/>
  <c r="R43" i="3"/>
  <c r="Q43" i="3"/>
  <c r="O43" i="3"/>
  <c r="M43" i="3"/>
  <c r="K43" i="3"/>
  <c r="R42" i="3"/>
  <c r="Q42" i="3"/>
  <c r="O42" i="3"/>
  <c r="M42" i="3"/>
  <c r="K42" i="3"/>
  <c r="R41" i="3"/>
  <c r="Q41" i="3"/>
  <c r="O41" i="3"/>
  <c r="M41" i="3"/>
  <c r="K41" i="3"/>
  <c r="R40" i="3"/>
  <c r="Q40" i="3"/>
  <c r="O40" i="3"/>
  <c r="M40" i="3"/>
  <c r="K40" i="3"/>
  <c r="R39" i="3"/>
  <c r="Q39" i="3"/>
  <c r="O39" i="3"/>
  <c r="M39" i="3"/>
  <c r="K39" i="3"/>
  <c r="R38" i="3"/>
  <c r="Q38" i="3"/>
  <c r="O38" i="3"/>
  <c r="M38" i="3"/>
  <c r="K38" i="3"/>
  <c r="R37" i="3"/>
  <c r="Q37" i="3"/>
  <c r="O37" i="3"/>
  <c r="M37" i="3"/>
  <c r="K37" i="3"/>
  <c r="R33" i="3"/>
  <c r="Q33" i="3"/>
  <c r="O33" i="3"/>
  <c r="M33" i="3"/>
  <c r="K33" i="3"/>
  <c r="R32" i="3"/>
  <c r="Q32" i="3"/>
  <c r="O32" i="3"/>
  <c r="M32" i="3"/>
  <c r="K32" i="3"/>
  <c r="R31" i="3"/>
  <c r="Q31" i="3"/>
  <c r="O31" i="3"/>
  <c r="R30" i="3"/>
  <c r="Q30" i="3"/>
  <c r="O30" i="3"/>
  <c r="M30" i="3"/>
  <c r="K30" i="3"/>
  <c r="R29" i="3"/>
  <c r="Q29" i="3"/>
  <c r="O29" i="3"/>
  <c r="R28" i="3"/>
  <c r="Q28" i="3"/>
  <c r="O28" i="3"/>
  <c r="M28" i="3"/>
  <c r="K28" i="3"/>
  <c r="R27" i="3"/>
  <c r="Q27" i="3"/>
  <c r="O27" i="3"/>
  <c r="M27" i="3"/>
  <c r="K27" i="3"/>
  <c r="R26" i="3"/>
  <c r="Q26" i="3"/>
  <c r="O26" i="3"/>
  <c r="M26" i="3"/>
  <c r="K26" i="3"/>
  <c r="R25" i="3"/>
  <c r="M64" i="3" s="1"/>
  <c r="Q25" i="3"/>
  <c r="K64" i="3" s="1"/>
  <c r="O25" i="3"/>
  <c r="M25" i="3"/>
  <c r="K25" i="3"/>
  <c r="P38" i="2"/>
  <c r="O38" i="2"/>
  <c r="P14" i="2"/>
  <c r="O25" i="2" s="1"/>
  <c r="O26" i="2" s="1"/>
  <c r="P5" i="5" s="1"/>
  <c r="R5" i="5" s="1"/>
  <c r="K68" i="3" l="1"/>
  <c r="K66" i="3" s="1"/>
  <c r="M66" i="3" s="1"/>
  <c r="J134" i="3" s="1"/>
  <c r="J136" i="3" s="1"/>
  <c r="P4" i="5"/>
  <c r="Q4" i="5" s="1"/>
  <c r="AB10" i="5"/>
  <c r="AA10" i="5"/>
  <c r="Z10" i="5"/>
  <c r="X6" i="5"/>
  <c r="AB7" i="5" l="1"/>
  <c r="AA7" i="5"/>
  <c r="Z7" i="5"/>
  <c r="Z5" i="5"/>
  <c r="AA5" i="5"/>
  <c r="AB5" i="5"/>
  <c r="P6" i="5"/>
  <c r="P11" i="5"/>
  <c r="Q11" i="5" s="1"/>
  <c r="P8" i="5"/>
  <c r="Q8" i="5" s="1"/>
  <c r="P9" i="5" l="1"/>
  <c r="Q9" i="5" s="1"/>
  <c r="Q6" i="5"/>
  <c r="U7" i="5" l="1"/>
  <c r="T7" i="5"/>
  <c r="S7" i="5"/>
  <c r="U5" i="5"/>
  <c r="T5" i="5"/>
  <c r="S5" i="5"/>
  <c r="U10" i="5"/>
  <c r="T10" i="5"/>
  <c r="S10" i="5"/>
</calcChain>
</file>

<file path=xl/sharedStrings.xml><?xml version="1.0" encoding="utf-8"?>
<sst xmlns="http://schemas.openxmlformats.org/spreadsheetml/2006/main" count="662" uniqueCount="429">
  <si>
    <t>Introduction to the Comprehensive Assessment disclosure templates</t>
  </si>
  <si>
    <t>The template contains the bank's overall Comprehensive Assessment outcome, as well as more details on Asset Quality Review (AQR) results.</t>
  </si>
  <si>
    <t>fff</t>
  </si>
  <si>
    <t>This page provides detail on how to read the templates, and contains important caveats to consider within the context of final results</t>
  </si>
  <si>
    <t>Bank-specific notes</t>
  </si>
  <si>
    <t>Sheet descriptions</t>
  </si>
  <si>
    <t>Section descriptions</t>
  </si>
  <si>
    <t>Section</t>
  </si>
  <si>
    <t>Contents</t>
  </si>
  <si>
    <t>Key fields</t>
  </si>
  <si>
    <t>Notes</t>
  </si>
  <si>
    <r>
      <rPr>
        <b/>
        <sz val="11"/>
        <rFont val="Arial"/>
        <family val="2"/>
      </rPr>
      <t>A6</t>
    </r>
    <r>
      <rPr>
        <sz val="11"/>
        <rFont val="Arial"/>
        <family val="2"/>
      </rPr>
      <t xml:space="preserve"> Starting point CET1% - bank provided starting point for any adjustments following the Comprehensive Assessment</t>
    </r>
  </si>
  <si>
    <r>
      <rPr>
        <b/>
        <sz val="11"/>
        <rFont val="Arial"/>
        <family val="2"/>
      </rPr>
      <t xml:space="preserve">- Numbers in this section are provided primarily for transparency purposes and should not be used for comparisons to other sections/sheets. </t>
    </r>
    <r>
      <rPr>
        <sz val="11"/>
        <rFont val="Arial"/>
        <family val="2"/>
      </rPr>
      <t xml:space="preserve">
As an example, the NPE ratio exhibited in this section applies across all segments and all bank portfolios, and as such does not provide a like for like comparison with the NPE ratio data displayed in section E (which relates only to portfolios selected in Phase 1 of the AQR)</t>
    </r>
  </si>
  <si>
    <t>B. Main results of the Comprehensive Assessment</t>
  </si>
  <si>
    <t>This key section of the disclosure template contains the main results of the Comprehensive Assessment</t>
  </si>
  <si>
    <t>Key fields discussed in more detail below</t>
  </si>
  <si>
    <r>
      <rPr>
        <b/>
        <sz val="11"/>
        <rFont val="Arial"/>
        <family val="2"/>
      </rPr>
      <t>- Banks have 6 months to recapitalise any shortfall resulting from the AQR and Stress Test baseline scenario, and 9 months to recapitalise any shortfall resulting from the Stress Test adverse scenario</t>
    </r>
    <r>
      <rPr>
        <sz val="11"/>
        <rFont val="Arial"/>
        <family val="2"/>
      </rPr>
      <t xml:space="preserve">
</t>
    </r>
  </si>
  <si>
    <t>This section displays major capital market activity affecting Tier 1 eligible capital</t>
  </si>
  <si>
    <r>
      <rPr>
        <b/>
        <sz val="11"/>
        <rFont val="Arial"/>
        <family val="2"/>
      </rPr>
      <t>- Section C should be read as informational only. Figures here do not feed into the final CET1% results as detailed in section B, nor do they mitigate the bank's disclosed capital shortfall (B11)</t>
    </r>
    <r>
      <rPr>
        <sz val="11"/>
        <rFont val="Arial"/>
        <family val="2"/>
      </rPr>
      <t xml:space="preserve">
- For banks with a capital shortfall, this information will be taken into account during the capital planning phase that follows disclosure of Comprehensive Assessment results</t>
    </r>
  </si>
  <si>
    <t>D. Matrix Breakdown of AQR Result</t>
  </si>
  <si>
    <t>This section gives workblock specific AQR results</t>
  </si>
  <si>
    <r>
      <rPr>
        <b/>
        <sz val="11"/>
        <rFont val="Arial"/>
        <family val="2"/>
      </rPr>
      <t>D.A - D.F</t>
    </r>
    <r>
      <rPr>
        <sz val="11"/>
        <rFont val="Arial"/>
        <family val="2"/>
      </rPr>
      <t xml:space="preserve"> provides AQR results broken down by asset segment, and by AQR workblock
</t>
    </r>
    <r>
      <rPr>
        <b/>
        <sz val="11"/>
        <rFont val="Arial"/>
        <family val="2"/>
      </rPr>
      <t>D.G - D.I</t>
    </r>
    <r>
      <rPr>
        <sz val="11"/>
        <rFont val="Arial"/>
        <family val="2"/>
      </rPr>
      <t xml:space="preserve"> provides the results of the Level 3 non-derivative exposures review
</t>
    </r>
    <r>
      <rPr>
        <b/>
        <sz val="11"/>
        <rFont val="Arial"/>
        <family val="2"/>
      </rPr>
      <t>D20</t>
    </r>
    <r>
      <rPr>
        <sz val="11"/>
        <rFont val="Arial"/>
        <family val="2"/>
      </rPr>
      <t xml:space="preserve"> is the gross impact of the AQR before offsetting
</t>
    </r>
    <r>
      <rPr>
        <b/>
        <sz val="11"/>
        <rFont val="Arial"/>
        <family val="2"/>
      </rPr>
      <t>D21</t>
    </r>
    <r>
      <rPr>
        <sz val="11"/>
        <rFont val="Arial"/>
        <family val="2"/>
      </rPr>
      <t xml:space="preserve"> provides impact of insurance protection
</t>
    </r>
    <r>
      <rPr>
        <b/>
        <sz val="11"/>
        <rFont val="Arial"/>
        <family val="2"/>
      </rPr>
      <t>D22</t>
    </r>
    <r>
      <rPr>
        <sz val="11"/>
        <rFont val="Arial"/>
        <family val="2"/>
      </rPr>
      <t xml:space="preserve"> provides the tax impact
</t>
    </r>
    <r>
      <rPr>
        <b/>
        <sz val="11"/>
        <rFont val="Arial"/>
        <family val="2"/>
      </rPr>
      <t>D23</t>
    </r>
    <r>
      <rPr>
        <sz val="11"/>
        <rFont val="Arial"/>
        <family val="2"/>
      </rPr>
      <t xml:space="preserve"> shows the net total impact of the AQR </t>
    </r>
  </si>
  <si>
    <r>
      <rPr>
        <b/>
        <sz val="11"/>
        <rFont val="Arial"/>
        <family val="2"/>
      </rPr>
      <t>- The selection of asset classes for portfolio review was based on an approach aimed at identifying those portfolios with the highest risk of misclassification and misvaluation. Therefore, extrapolation of results to the non-selected portfolios would be incorrect from a statistical stand-point</t>
    </r>
    <r>
      <rPr>
        <sz val="11"/>
        <rFont val="Arial"/>
        <family val="2"/>
      </rPr>
      <t xml:space="preserve">
- In the AQR exercise the resulting increase in provisions (from a supervisory perspective) are translated into a change in CET1
- Items D1 to D21 are before offsetting impacts such as asset protection and taxes</t>
    </r>
  </si>
  <si>
    <t>E. Matrix Breakdown of Asset Quality Indicators</t>
  </si>
  <si>
    <t>The section provides asset quality indicators (NPE levels and coverage ratio), broken down by asset segment</t>
  </si>
  <si>
    <r>
      <t xml:space="preserve">- </t>
    </r>
    <r>
      <rPr>
        <b/>
        <sz val="11"/>
        <rFont val="Arial"/>
        <family val="2"/>
      </rPr>
      <t>E1</t>
    </r>
    <r>
      <rPr>
        <sz val="11"/>
        <rFont val="Arial"/>
        <family val="2"/>
      </rPr>
      <t xml:space="preserve"> shows the evolution of NPE levels for portfolios selected in Phase 1
- </t>
    </r>
    <r>
      <rPr>
        <b/>
        <sz val="11"/>
        <rFont val="Arial"/>
        <family val="2"/>
      </rPr>
      <t>E10</t>
    </r>
    <r>
      <rPr>
        <sz val="11"/>
        <rFont val="Arial"/>
        <family val="2"/>
      </rPr>
      <t xml:space="preserve"> shows the evolution of coverage ratios for portfolios selected in Phase 1</t>
    </r>
  </si>
  <si>
    <t>F. Leverage ratio impact of the Comprehensive Assessment</t>
  </si>
  <si>
    <t>This shows the change in the leverage ratio from the AQR</t>
  </si>
  <si>
    <r>
      <rPr>
        <b/>
        <sz val="11"/>
        <rFont val="Arial"/>
        <family val="2"/>
      </rPr>
      <t>- Leverage ratios are currently not binding, are displayed for information purposes only and have no impact on the capital shortfall</t>
    </r>
    <r>
      <rPr>
        <sz val="11"/>
        <rFont val="Arial"/>
        <family val="2"/>
      </rPr>
      <t xml:space="preserve">
- Due to the ‘static balance sheet’ assumption used as part of the Stress Test, the leverage ratio might be misleading for the Stress Tests and is therefore displayed for AQR only</t>
    </r>
  </si>
  <si>
    <t>f</t>
  </si>
  <si>
    <t>Source of key figures / drivers of key results</t>
  </si>
  <si>
    <t>B2 - sourced from D23, the net AQR impact after tax and risk protection netting effects</t>
  </si>
  <si>
    <t>B3 = B1 + B2</t>
  </si>
  <si>
    <t>B4 = the delta between the AQR adjusted CET1% and the baseline scenario CET1%, in the year where capital level vs threshold (8%) is the lowest</t>
  </si>
  <si>
    <t xml:space="preserve">Note - this information comes from the EBA transparency templates. The key fields in these templates are the baseline figures in the "Capital" sheet, section C.1 </t>
  </si>
  <si>
    <t>B5 = B3 + B4 (note the starting point for this adjustment is the AQR adjusted CET1%)</t>
  </si>
  <si>
    <t>B6 = the delta between the AQR adjusted CET1% and the adverse scenario CET1%, in the year where capital level vs threshold (5.5%) is the lowest</t>
  </si>
  <si>
    <t xml:space="preserve">Note - this information comes from the EBA transparency templates. The key fields in these templates are the adverse figures in the "Capital" sheet, section C.1 </t>
  </si>
  <si>
    <t>B7 = B3 + B6 (note the starting point for this adjustment is the AQR adjusted CET1%)</t>
  </si>
  <si>
    <t xml:space="preserve">                    For illustrative purposes only</t>
  </si>
  <si>
    <t>2016 COMPREHENSIVE ASSESSMENT OUTCOME</t>
  </si>
  <si>
    <t>ECB PUBLIC</t>
  </si>
  <si>
    <t>NAME OF THE ENTITY</t>
  </si>
  <si>
    <t>IECITI</t>
  </si>
  <si>
    <t>Citibank Holdings Ireland Limited</t>
  </si>
  <si>
    <t>Main Results and Overview</t>
  </si>
  <si>
    <t>A</t>
  </si>
  <si>
    <t>A1</t>
  </si>
  <si>
    <t>Total Assets (based on prudential scope of consolidation)</t>
  </si>
  <si>
    <t>Mill. EUR</t>
  </si>
  <si>
    <t>A2</t>
  </si>
  <si>
    <t>A3</t>
  </si>
  <si>
    <t>A4</t>
  </si>
  <si>
    <t>A5</t>
  </si>
  <si>
    <t>Total exposure measure according to Article 429 CRR
"Leverage exposure"</t>
  </si>
  <si>
    <t>A6</t>
  </si>
  <si>
    <t>%</t>
  </si>
  <si>
    <t>A7</t>
  </si>
  <si>
    <t>Tier 1 Ratio (where available)
according to CRD3 definition, as of 31.12.2013 as reported by the bank</t>
  </si>
  <si>
    <t>A8</t>
  </si>
  <si>
    <t xml:space="preserve">Core Tier 1 Ratio (where available)
according to EBA definition </t>
  </si>
  <si>
    <t>A9</t>
  </si>
  <si>
    <t>Leverage ratio</t>
  </si>
  <si>
    <t>A10</t>
  </si>
  <si>
    <t>Non-performing exposures ratio</t>
  </si>
  <si>
    <t>A11</t>
  </si>
  <si>
    <t>Coverage ratio for non-performing exposure</t>
  </si>
  <si>
    <t>A12</t>
  </si>
  <si>
    <t>Level 3 instruments on total assets</t>
  </si>
  <si>
    <t>B</t>
  </si>
  <si>
    <t>MAIN RESULTS OF THE COMPREHENSIVE ASSESSMENT (CA)</t>
  </si>
  <si>
    <t>B1</t>
  </si>
  <si>
    <t>B2</t>
  </si>
  <si>
    <t>Basis Points Change</t>
  </si>
  <si>
    <t>B3</t>
  </si>
  <si>
    <t>AQR adjusted CET1 Ratio
B3 = B1 + B2</t>
  </si>
  <si>
    <t xml:space="preserve">B4 </t>
  </si>
  <si>
    <t>B5</t>
  </si>
  <si>
    <t>Adjusted CET1 Ratio after Baseline Scenario
B5 = B3 + B4</t>
  </si>
  <si>
    <t>B6</t>
  </si>
  <si>
    <t>B7</t>
  </si>
  <si>
    <t>Adjusted CET1 Ratio after Adverse Scenario
B7 = B3 + B6</t>
  </si>
  <si>
    <t xml:space="preserve">Capital Shortfall </t>
  </si>
  <si>
    <r>
      <t xml:space="preserve">Basis Points </t>
    </r>
    <r>
      <rPr>
        <vertAlign val="superscript"/>
        <sz val="10"/>
        <color indexed="8"/>
        <rFont val="Arial"/>
        <family val="2"/>
      </rPr>
      <t>1</t>
    </r>
  </si>
  <si>
    <t>B8</t>
  </si>
  <si>
    <t xml:space="preserve">to threshold of 8% for AQR adjusted CET1 Ratio </t>
  </si>
  <si>
    <t>B9</t>
  </si>
  <si>
    <t>to threshold of 8% in Baseline Scenario</t>
  </si>
  <si>
    <t>B10</t>
  </si>
  <si>
    <t>to threshold of 5.5% in Adverse Scenario</t>
  </si>
  <si>
    <t>B11</t>
  </si>
  <si>
    <t>Aggregated Capital Shortfall of the Comprehensive Assessment
B11 = max ( B8,  B9, B10 )</t>
  </si>
  <si>
    <r>
      <t xml:space="preserve">* Total risk exposure figure is pre-AQR. 
</t>
    </r>
    <r>
      <rPr>
        <vertAlign val="superscript"/>
        <sz val="8"/>
        <rFont val="Arial"/>
        <family val="2"/>
      </rPr>
      <t>1</t>
    </r>
    <r>
      <rPr>
        <sz val="8"/>
        <rFont val="Arial"/>
        <family val="2"/>
      </rPr>
      <t xml:space="preserve"> RWA used corresponds to relevant scenario in worst case year</t>
    </r>
  </si>
  <si>
    <t>C</t>
  </si>
  <si>
    <t>Issuance of CET1 Instruments</t>
  </si>
  <si>
    <t>Impact on Common Equity Tier 1
Million EUR</t>
  </si>
  <si>
    <t>C1</t>
  </si>
  <si>
    <t>Raising of capital instruments eligible as CET1 capital</t>
  </si>
  <si>
    <t>n/a</t>
  </si>
  <si>
    <t>C2</t>
  </si>
  <si>
    <t>Repayment of CET1 capital, buybacks</t>
  </si>
  <si>
    <t>C3</t>
  </si>
  <si>
    <t>Net issuance of Additional Tier 1 Instruments</t>
  </si>
  <si>
    <t>Impact on Additional Tier 1
Million EUR</t>
  </si>
  <si>
    <t>C4</t>
  </si>
  <si>
    <t>with a trigger at or above 5.5% and below 6%</t>
  </si>
  <si>
    <t>C5</t>
  </si>
  <si>
    <t>with a trigger at or above 6% and below 7%</t>
  </si>
  <si>
    <t>C6</t>
  </si>
  <si>
    <t>with a trigger at or above 7%</t>
  </si>
  <si>
    <t>Fines/Litigation costs</t>
  </si>
  <si>
    <t>Million EUR</t>
  </si>
  <si>
    <t>C7</t>
  </si>
  <si>
    <t>Incurred fines/litigation costs from January to September 2016 (net of provisions)</t>
  </si>
  <si>
    <t>2. Detailed AQR Results</t>
  </si>
  <si>
    <t>D. Matrix Breakdown of AQR Result (B2)</t>
  </si>
  <si>
    <t>D .A</t>
  </si>
  <si>
    <t>D .B</t>
  </si>
  <si>
    <t>D .C</t>
  </si>
  <si>
    <t>D .D</t>
  </si>
  <si>
    <t>D .E</t>
  </si>
  <si>
    <t>D .F</t>
  </si>
  <si>
    <t>Portfolio selected
in Phase 1</t>
  </si>
  <si>
    <t>Adjustments to provisions 
on sampled files</t>
  </si>
  <si>
    <t>Adjustments to provisions due to
projection of findings</t>
  </si>
  <si>
    <t>Adjustment to provisions 
due to collective 
provisioning review</t>
  </si>
  <si>
    <t>Impact on CET1 capital
before any offsetting
impact</t>
  </si>
  <si>
    <t>AQR breakdown</t>
  </si>
  <si>
    <t>Asset class breakdown</t>
  </si>
  <si>
    <t>Units of Measurement</t>
  </si>
  <si>
    <t>% of RWA selected 
in Phase 1</t>
  </si>
  <si>
    <t>Basis Points</t>
  </si>
  <si>
    <t>D1</t>
  </si>
  <si>
    <t>Total credit exposure</t>
  </si>
  <si>
    <t>D2</t>
  </si>
  <si>
    <t>Sovereigns and Supranational non-governmental organisations</t>
  </si>
  <si>
    <t>D3</t>
  </si>
  <si>
    <t>Institutions</t>
  </si>
  <si>
    <t>D4</t>
  </si>
  <si>
    <t>Retail</t>
  </si>
  <si>
    <t>D5</t>
  </si>
  <si>
    <t xml:space="preserve">  thereof SME</t>
  </si>
  <si>
    <t>D6</t>
  </si>
  <si>
    <t xml:space="preserve">  thereof Residential Real Estate (RRE)</t>
  </si>
  <si>
    <t>D7</t>
  </si>
  <si>
    <t xml:space="preserve">  thereof Other Retail</t>
  </si>
  <si>
    <t>D8</t>
  </si>
  <si>
    <t>Corporates</t>
  </si>
  <si>
    <t>D9</t>
  </si>
  <si>
    <t>Other Assets</t>
  </si>
  <si>
    <t>D10</t>
  </si>
  <si>
    <t>Additional information on portfolios with largest adjustments accounting for (at least) 30% of total banking book AQR adjustment:</t>
  </si>
  <si>
    <t>Asset Class</t>
  </si>
  <si>
    <t>Geography</t>
  </si>
  <si>
    <t>Large corporates (non-real estate)</t>
  </si>
  <si>
    <t>OND</t>
  </si>
  <si>
    <t>D .G</t>
  </si>
  <si>
    <t>D .H</t>
  </si>
  <si>
    <t>D .I</t>
  </si>
  <si>
    <t>Portfolio size
Carrying Amount</t>
  </si>
  <si>
    <t>Portfolio selection</t>
  </si>
  <si>
    <t>Impact on CET1 before any offsetting impact</t>
  </si>
  <si>
    <t>% selected in Phase 1</t>
  </si>
  <si>
    <t>Basis points</t>
  </si>
  <si>
    <t>D11</t>
  </si>
  <si>
    <t>CVA</t>
  </si>
  <si>
    <t>D12</t>
  </si>
  <si>
    <t>Fair Value review</t>
  </si>
  <si>
    <t>D13</t>
  </si>
  <si>
    <t>Non derivative exposures review</t>
  </si>
  <si>
    <t>Please refer to Definitions and Explanations sheet</t>
  </si>
  <si>
    <t>-</t>
  </si>
  <si>
    <t>D14</t>
  </si>
  <si>
    <t>Bonds</t>
  </si>
  <si>
    <t>D15</t>
  </si>
  <si>
    <t>Securitisations</t>
  </si>
  <si>
    <t>D16</t>
  </si>
  <si>
    <t>Loans</t>
  </si>
  <si>
    <t>D17</t>
  </si>
  <si>
    <t>Equity (Investment in PE and Participations)</t>
  </si>
  <si>
    <t>D18</t>
  </si>
  <si>
    <t>Investment Properties / Real Estate / Other</t>
  </si>
  <si>
    <t>D19</t>
  </si>
  <si>
    <t xml:space="preserve">Derivatives Model Review </t>
  </si>
  <si>
    <r>
      <t xml:space="preserve">Basis points </t>
    </r>
    <r>
      <rPr>
        <vertAlign val="superscript"/>
        <sz val="10"/>
        <color indexed="8"/>
        <rFont val="Arial"/>
        <family val="2"/>
      </rPr>
      <t>2</t>
    </r>
  </si>
  <si>
    <t>D20</t>
  </si>
  <si>
    <t>Gross impact on capital</t>
  </si>
  <si>
    <t>D21</t>
  </si>
  <si>
    <t>Offsetting impact due to risk protection</t>
  </si>
  <si>
    <t>D22</t>
  </si>
  <si>
    <t>Offsetting tax impact</t>
  </si>
  <si>
    <t>D23</t>
  </si>
  <si>
    <t>Net total impact of AQR results on CET1 ratio</t>
  </si>
  <si>
    <t>D23 = (D20 + D21 + D22) + (Adjustment for change in RWA due to AQR)</t>
  </si>
  <si>
    <t>Information reported only for portfolios subject to detailed review in AQR</t>
  </si>
  <si>
    <t>Asset quality indicators</t>
  </si>
  <si>
    <t>E .A</t>
  </si>
  <si>
    <t>E .B</t>
  </si>
  <si>
    <t>E .C</t>
  </si>
  <si>
    <t>E .D</t>
  </si>
  <si>
    <t>Based on EBA simplified definition</t>
  </si>
  <si>
    <t>Changes due to the credit file review</t>
  </si>
  <si>
    <t>Changes due to the
projection of findings</t>
  </si>
  <si>
    <r>
      <rPr>
        <b/>
        <sz val="10"/>
        <color indexed="8"/>
        <rFont val="Arial"/>
        <family val="2"/>
      </rPr>
      <t xml:space="preserve">AQR-adjusted NPE Level </t>
    </r>
    <r>
      <rPr>
        <sz val="10"/>
        <color theme="1"/>
        <rFont val="Calibri"/>
        <family val="2"/>
        <scheme val="minor"/>
      </rPr>
      <t xml:space="preserve">
</t>
    </r>
  </si>
  <si>
    <t>Non-Performing Exposure Ratio</t>
  </si>
  <si>
    <t>E1</t>
  </si>
  <si>
    <t>E2</t>
  </si>
  <si>
    <t>E3</t>
  </si>
  <si>
    <t>E4</t>
  </si>
  <si>
    <t>E5</t>
  </si>
  <si>
    <t>E6</t>
  </si>
  <si>
    <t>E7</t>
  </si>
  <si>
    <t>E8</t>
  </si>
  <si>
    <t>E9</t>
  </si>
  <si>
    <t>E .E</t>
  </si>
  <si>
    <t>E .F</t>
  </si>
  <si>
    <t>E .G</t>
  </si>
  <si>
    <t>E .H</t>
  </si>
  <si>
    <t>E .I</t>
  </si>
  <si>
    <t>E.J</t>
  </si>
  <si>
    <t>Changes due to the
credit file review</t>
  </si>
  <si>
    <t>Changes due to the collective provisioning review
on non-performing exposures</t>
  </si>
  <si>
    <t>AQR - adjusted 
ratio of provisions on NPE to NPE</t>
  </si>
  <si>
    <t>Coverage ratio for exposures newly classified as NPE during the AQR</t>
  </si>
  <si>
    <t>Coverage Ratio</t>
  </si>
  <si>
    <t xml:space="preserve">NB: Coverage ratios displayed in E.E - E.I cover only the exposure </t>
  </si>
  <si>
    <t>that was marked as non-performing pre-AQR.</t>
  </si>
  <si>
    <t>Therefore exposures that were newly reclassified to NPE</t>
  </si>
  <si>
    <t>during the AQR are NOT included in the calculation for E.E - E.I</t>
  </si>
  <si>
    <t>E10</t>
  </si>
  <si>
    <t>E11</t>
  </si>
  <si>
    <t>Sovereigns and Supranational non-governmental organisation</t>
  </si>
  <si>
    <t>E12</t>
  </si>
  <si>
    <t>E13</t>
  </si>
  <si>
    <t>E14</t>
  </si>
  <si>
    <t>E15</t>
  </si>
  <si>
    <t>E16</t>
  </si>
  <si>
    <t>E17</t>
  </si>
  <si>
    <t>E18</t>
  </si>
  <si>
    <t>For information purposes only</t>
  </si>
  <si>
    <t>F. LEVERAGE RATIO IMPACT OF THE COMPREHENSIVE ASSESSMENT</t>
  </si>
  <si>
    <t>F1</t>
  </si>
  <si>
    <t>F1 = A9</t>
  </si>
  <si>
    <t>F2</t>
  </si>
  <si>
    <t>F2 = (D20+D21+D22)/A5</t>
  </si>
  <si>
    <t xml:space="preserve">F3 </t>
  </si>
  <si>
    <t xml:space="preserve">AQR adjusted Leverage Ratio </t>
  </si>
  <si>
    <t>F3 = F1 + F2</t>
  </si>
  <si>
    <t>3. Definitions and Explanations</t>
  </si>
  <si>
    <t>Reference</t>
  </si>
  <si>
    <t>Name</t>
  </si>
  <si>
    <t>Definition or further explanation</t>
  </si>
  <si>
    <t xml:space="preserve">A1 </t>
  </si>
  <si>
    <t>Sum of on balance positions. Note that for this and all following positions the scope of consolidation follows Article 18 CRR (therefore direct comparison with financial accounts based on accounting scope of consolidation will result in differences). Year-end 2015.</t>
  </si>
  <si>
    <t xml:space="preserve">A2 </t>
  </si>
  <si>
    <t>Net profits (positive number) or net losses (negative number) in the year 2015. After taxes. Exclusive Other Comprehensive Income. The scope of consolidation follows Article 18 CRR (therefore direct comparison with financial accounts based on accounting scope of consolidation will result in differences).</t>
  </si>
  <si>
    <t>Common Equity Tier 1 Capital</t>
  </si>
  <si>
    <t>Total risk exposure</t>
  </si>
  <si>
    <t>Total exposure measure used in leverage ratio</t>
  </si>
  <si>
    <t>Denominator of leverage ratio (A9), "leverage exposure", according to COMMISSION DELEGATED REGULATION (EU) 2015/62 of 10 October 2014 amending Regulation (EU) No 575/2013 of the European Parliament and of the Council with regard to the leverage ratio.</t>
  </si>
  <si>
    <t>CET1 ratio</t>
  </si>
  <si>
    <t>Tier 1 Ratio</t>
  </si>
  <si>
    <t>Unadjusted Basel II figure as of 31.12.2013 as reported by the bank</t>
  </si>
  <si>
    <t>Core Tier one ratio</t>
  </si>
  <si>
    <t>Leverage ratio at year end 2015</t>
  </si>
  <si>
    <t xml:space="preserve">A10 </t>
  </si>
  <si>
    <t>Level 3 assets are those according to IFRS 13, para. 86-90 (covering Available for Sale, Fair Value through P&amp;L and Held for Trading)
Not defined for banks using nGAAP.
Total assets = A1</t>
  </si>
  <si>
    <t>B. MAIN RESULTS OF THE COMPREHENSIVE ASSESSMENT (CA)</t>
  </si>
  <si>
    <t xml:space="preserve">CET1 Ratio </t>
  </si>
  <si>
    <t>B1=A6</t>
  </si>
  <si>
    <t>Aggregated adjustments due to the outcome of the AQR</t>
  </si>
  <si>
    <t>This is the sum of all AQR results impacting (from an accounting or prudential perspective) the CET1 ratio. The split into its components is provided in the sheet "Detailed AQR Results". In basis points, marginal effect.</t>
  </si>
  <si>
    <t xml:space="preserve"> AQR adjusted CET1 Ratio </t>
  </si>
  <si>
    <t>Aggregate adjustments due to the outcome of the baseline scenario of the Stress Test</t>
  </si>
  <si>
    <t>Adjusted CET1 Ratio after Baseline Scenario</t>
  </si>
  <si>
    <t xml:space="preserve">B5= B4 + B3
Note that this is an estimate of the outcome of a hypothetical scenario and refers to a future point in time. It should not be confused with the bank's forecast or multi-year plan. </t>
  </si>
  <si>
    <t>Aggregate adjustments due to the outcome of the adverse scenario of the Stress Test</t>
  </si>
  <si>
    <t>Additional adjustments due to Adverse Scenario to lowest capital level over the 3-year period, i.e. the one resulting in the lowest hypothetical CET1 ratio in the three year-ends (YE2016,YE2017, YE2018) considered. Note that this also includes phasing-in effects of CRR and CRD IV as of arrangements of respective national jurisdiction.</t>
  </si>
  <si>
    <t>Adjusted CET1 Ratio after Adverse Scenario</t>
  </si>
  <si>
    <t xml:space="preserve">B7 = B5 + B6
Note that this is an estimate of the outcome of an adverse hypothetical scenario and refers to a future point in time. It should not be confused with the bank's forecast or multi-year plan. </t>
  </si>
  <si>
    <t xml:space="preserve">Shortfall to threshold of 8% for AQR adjusted CET1 Ratio </t>
  </si>
  <si>
    <t>B8 = (8 - B3) * 100   (if B3&lt;8, otherwise 0)</t>
  </si>
  <si>
    <t>Shortfall to threshold of 8% in Baseline Scenario</t>
  </si>
  <si>
    <t>B9 = (8 - B5) * 100   (if B5&lt;8, otherwise 0)</t>
  </si>
  <si>
    <t>Shortfall to threshold of 5.5% in Adverse Scenario</t>
  </si>
  <si>
    <t>B10 = (5.5 - B7) * 100   (if B7&lt;5.5, otherwise 0)</t>
  </si>
  <si>
    <t>Aggregated Capital Shortfall of the Comprehensive Assessment</t>
  </si>
  <si>
    <t xml:space="preserve">B11 = max (B8, B9, B10)
B11 will be capital shortfall coming out of the comprehensive assessment. </t>
  </si>
  <si>
    <t>Raising of capital instruments eligible as CET1 capital (+)</t>
  </si>
  <si>
    <t xml:space="preserve">Changes to CET1 due to new issuances of common equity </t>
  </si>
  <si>
    <t>Repayment of CET1 capital, buybacks (-)</t>
  </si>
  <si>
    <t xml:space="preserve">Changes to CET1 due to repayment or reduction of CET1 (i.e. buybacks). </t>
  </si>
  <si>
    <t>Conversion to CET1 of existing hybrid instruments (+)</t>
  </si>
  <si>
    <t>Net Issuance of Additional Tier 1 Instruments with a trigger at or above 5.5% and below 6%</t>
  </si>
  <si>
    <t>Net Issuance of Additional Tier 1 Instruments with a trigger at or above 6% and below 7%</t>
  </si>
  <si>
    <t>Net Issuance of Additional Tier 1 Instruments with a trigger at or above 7%</t>
  </si>
  <si>
    <t>Asset class</t>
  </si>
  <si>
    <t>Asset class is an aggregated of the AQR sub-asset classes Project finance, Shipping, Aviation, Commercial real estate (CRE), Other real estate, Large corporates (non  real estate) and Large SME (non  real estate).</t>
  </si>
  <si>
    <t>Total credit risk weighted assets including off balance sheet items.</t>
  </si>
  <si>
    <t>Portfolio selected</t>
  </si>
  <si>
    <t>Indication of the fraction of the overall RWA per asset class that was selected in Phase 1 of the AQR. This follows a "bucketing approach" rather than disclosing the precise figures. Buckets are defined as follows: 
"Not relevant" ; 0%; &lt; 20% ; 20-40% ; 40-60% ; 60-80% ; 80-100% ; 100%</t>
  </si>
  <si>
    <t>Amount of adjustments to specific provisions on the credit file samples.
This includes all files from the single credit file review (on a technical note: also the prioritized files).</t>
  </si>
  <si>
    <t>Adjustments to provisions due to 
projection of findings</t>
  </si>
  <si>
    <t>Amount of adjustments to specific provisions based on the projection of findings of the credit file review to the wider portfolio (negative numbers).</t>
  </si>
  <si>
    <t>Adjustment to provisions due 
to collective provisioning review</t>
  </si>
  <si>
    <t>Amount of adjustments to collective provisions as determined based on the challenger model in cases where the bank’s collective provisioning model is found to be out of line with the standards expressed in the AQR Manual.</t>
  </si>
  <si>
    <t>Adjustments on CET1 
before offsetting impact</t>
  </si>
  <si>
    <t>Gross amount of the aggregated adjustments disclosed in D.C - D.E before the offsetting impact of risk protection and tax (negative numbers).</t>
  </si>
  <si>
    <t>D.G</t>
  </si>
  <si>
    <t>Portfolio size - Level 3 Carrying Amount</t>
  </si>
  <si>
    <t>Adjustments on CET1 before offsetting impact</t>
  </si>
  <si>
    <t>Amount of adjustments resulting from:
- CVA Challenger model (D11).
- the different components of the fair value exposures review (D13-D19), as well as the fair value review as a whole (D12) .</t>
  </si>
  <si>
    <t>This breakdown is omitted where the overall AQR impact (B2) is less than 10 basis points CET1 and single rows are omitted where they have an impact of less than 1 basis point CET1. 
Note this adjustment is already reflected in the asset class break down of D1 to D9 and displayed here only on a more granular level.</t>
  </si>
  <si>
    <t>Adjustments resulting from CVA challenger model.
CVA see Article 383 CRR
CVA, calculated as the market loss-given-default multiplied by the sum of expected losses at each point in time. The expected loss at each point in time i is calculated as the product of the PD factor at that point in time and the Exposure factor at that point in time.</t>
  </si>
  <si>
    <t>Adjustments to fair value assets in the banking  and trading book</t>
  </si>
  <si>
    <t>Split of the aggregated adjustment from the fair value review, excluding the adjustment to CVA (D11).</t>
  </si>
  <si>
    <t>This includes changes in scope of exposure following PP&amp;A. Note this includes accrual accounted real estate positions and portfolios accounted at cost.</t>
  </si>
  <si>
    <t xml:space="preserve">Gross impact on capital
</t>
  </si>
  <si>
    <t>Sum of D.F1, D.I 11 and D.I 12
Gross amount of the aggregated CET1 adjustment based on the AQR before offsetting impact of asset protection, insurance and tax (negative number).</t>
  </si>
  <si>
    <t xml:space="preserve">Aggregated estimated impact of asset protection schemes (e.g. portfolio guarantees) and insurance effects that may apply to applicable portfolios (positive number). </t>
  </si>
  <si>
    <t>The offsetting tax impact includes the assumed creation of DTAs, which accounts for limitations imposed by accounting rules. Appropriate CRR IV DTA deductions are made for any tax offsets.</t>
  </si>
  <si>
    <t>Net total impact of AQR results on CET1</t>
  </si>
  <si>
    <t>Net amount of the aggregated CET1 adjustment based on the AQR after offsetting impact of risk protection and tax (negative number). Sums the impact from D20, D21, D22, and incorporates the effect of changing RWA.</t>
  </si>
  <si>
    <t>Total NPE for all portfolios in-scope for detailed review during the AQR. Expressed as a percentage of Total Exposure for these portfolios.</t>
  </si>
  <si>
    <t>Changes due to the single credit file review</t>
  </si>
  <si>
    <t>Exposure re-classified from performing to non-performing according to the CFR classification review.</t>
  </si>
  <si>
    <t>Changes due to the projection of findings</t>
  </si>
  <si>
    <t>Exposure re-classified from performing to non-performing according to the projection of findings.</t>
  </si>
  <si>
    <t>AQR - adjusted NPE level</t>
  </si>
  <si>
    <t xml:space="preserve">Specific provisions divided by non-performing exposure for portfolios in-scope for detailed review in the AQR. NB: The NPE used is that set of of exposures which were originally marked as NPE pre-AQR. </t>
  </si>
  <si>
    <t xml:space="preserve">Amount of adjustments to provisions based on single credit file review. </t>
  </si>
  <si>
    <t>Amount of adjustments to provisions based on the projection of findings of the credit file review to the wider portfolio.</t>
  </si>
  <si>
    <t>Changes due to the collective provisioning review on non-performing exposures</t>
  </si>
  <si>
    <t>Amount of adjustments to collective provisions as determined based on the challenger model in cases where the bank’s collective provisioning model is found to be out of line with the standards expressed in the AQR manual.</t>
  </si>
  <si>
    <t>Coverage ratio adjusted for AQR findings.</t>
  </si>
  <si>
    <t>Additional provisions specified for exposure newly classified as non-performing during the AQR.</t>
  </si>
  <si>
    <t xml:space="preserve">F. LEVERAGE RATIO IMPACT OF THE COMPREHENSIVE ASSESSMENT </t>
  </si>
  <si>
    <t>See A9 above</t>
  </si>
  <si>
    <t>Adjustments to the leverage ratio based on all quantitative AQR adjustments affecting its components.</t>
  </si>
  <si>
    <t>Leverage ratio as at December 2015, incorporating all quantitative AQR adjustments to capital. Leverage ratio definition based on CRR Article 429 as of September 2014.</t>
  </si>
  <si>
    <t>Graph Data</t>
  </si>
  <si>
    <t>Static Graph Data</t>
  </si>
  <si>
    <t>Dynamic Graph Data</t>
  </si>
  <si>
    <t>orig series</t>
  </si>
  <si>
    <t>cum CET1</t>
  </si>
  <si>
    <t>diff</t>
  </si>
  <si>
    <t>red bar</t>
  </si>
  <si>
    <t>blue bar</t>
  </si>
  <si>
    <t>Values</t>
  </si>
  <si>
    <t>Blue Bar</t>
  </si>
  <si>
    <t>Red Bar</t>
  </si>
  <si>
    <t>Clear Bar</t>
  </si>
  <si>
    <t>Red Below Line</t>
  </si>
  <si>
    <t>Red Above Line</t>
  </si>
  <si>
    <t>Drop Downs</t>
  </si>
  <si>
    <t>Not relevant</t>
  </si>
  <si>
    <t>0%</t>
  </si>
  <si>
    <t>&lt;=20%</t>
  </si>
  <si>
    <t>&gt;0%  &lt;=20%</t>
  </si>
  <si>
    <t>&gt;20%  &lt;=40%</t>
  </si>
  <si>
    <t>&gt;40%  &lt;=60%</t>
  </si>
  <si>
    <t>&gt;60%  &lt;=80%</t>
  </si>
  <si>
    <t>&gt;80%  &lt;=100%</t>
  </si>
  <si>
    <t>Exposures in the BB selected</t>
  </si>
  <si>
    <t>Exposures in the TB selected</t>
  </si>
  <si>
    <t>No FV exposures selected in the BB</t>
  </si>
  <si>
    <t>No FV exposures selected in the TB</t>
  </si>
  <si>
    <t>GROUP_A (CH, DE, NL, SE)</t>
  </si>
  <si>
    <t>GROUP_B (CZ, HU, ES)</t>
  </si>
  <si>
    <t>A. Main information on the bank before the Comprehensive Assessment (end-2015)</t>
  </si>
  <si>
    <t>This section contains information on the size, performance and starting point capital holding of the bank as at year-end 2015</t>
  </si>
  <si>
    <t>C. Major capital measures impacting Tier 1 eligible capital, from 1 January 2016 to 30 September 2016</t>
  </si>
  <si>
    <r>
      <t>This document contains final disclosure of the results of the Comprehensive Assessment for</t>
    </r>
    <r>
      <rPr>
        <sz val="11"/>
        <color indexed="10"/>
        <rFont val="Arial"/>
        <family val="2"/>
      </rPr>
      <t xml:space="preserve"> </t>
    </r>
    <r>
      <rPr>
        <sz val="11"/>
        <rFont val="Arial"/>
        <family val="2"/>
      </rPr>
      <t>Citibank Holdings Ireland Limited</t>
    </r>
  </si>
  <si>
    <t xml:space="preserve"> MAIN INFORMATION ON THE BANK BEFORE THE COMPREHENSIVE ASSESSMENT (end 2015)</t>
  </si>
  <si>
    <t>Net (+) Profit/ (-) Loss of 2015 (based on prudential scope of consolidation)</t>
  </si>
  <si>
    <t>Common Equity Tier 1 Capital
according to CRDIV/CRR definition, transitional arrangements as of 1.1.2015</t>
  </si>
  <si>
    <t>Total risk exposure *
according to CRDIV/CRR definition, transitional arrangements as of 1.1.2015</t>
  </si>
  <si>
    <t>CET1 ratio
according to CRDIV/CRR definition, transitional arrangements as of 1.1.2015
A6 = A3 / A4</t>
  </si>
  <si>
    <t>CET1 Ratio
at year end 2015 including retained earnings / losses of 2015
B1 = A6</t>
  </si>
  <si>
    <t>MAJOR CAPITAL MEASURES IMPACTING TIER 1 ELIGIBLE CAPITAL
FROM 1 JANUARY 2016 TO 30 SEPTEMBER 2016</t>
  </si>
  <si>
    <t>Conversion to CET1 of hybrid instruments 
becoming effective between January and September 2016</t>
  </si>
  <si>
    <t>END 2015</t>
  </si>
  <si>
    <t>CET 1 Ratio at year end 2015 including retained earnings / losses of 2015</t>
  </si>
  <si>
    <t xml:space="preserve">Credit Risk RWA 
year end 2015
</t>
  </si>
  <si>
    <r>
      <rPr>
        <b/>
        <sz val="10"/>
        <color indexed="8"/>
        <rFont val="Arial"/>
        <family val="2"/>
      </rPr>
      <t xml:space="preserve">Unadjusted NPE Level </t>
    </r>
    <r>
      <rPr>
        <sz val="10"/>
        <color theme="1"/>
        <rFont val="Calibri"/>
        <family val="2"/>
        <scheme val="minor"/>
      </rPr>
      <t xml:space="preserve">
year end 2015</t>
    </r>
  </si>
  <si>
    <t>Unadjusted coverage 
ratio of non-performing exposure,
 year end 2015</t>
  </si>
  <si>
    <t>Leverage Ratio at year end 2015</t>
  </si>
  <si>
    <t>A. MAIN INFORMATION ON THE BANK BEFORE THE COMPREHENSIVE ASSESSMENT (end 2015)</t>
  </si>
  <si>
    <t xml:space="preserve">At year-end 2015, according to CRD IV/CRR definition (Article 92.1a CRR) including transitional arrangements as of 31 December 2015 (Article 50 CRR). The only exception to national transitional arrangements is sovereign AFS losses (Article 467 CRR) where a harmonised approach is taken with a 40% deduction irrespective of national discretion concerning phase-in. </t>
  </si>
  <si>
    <t>Article 92.3 CRR, "total RWA", as of year-end 2015.
According to CRD IV/CRR definition, transitional arrangements as of 31.12.2015.</t>
  </si>
  <si>
    <t xml:space="preserve">A6=A3/A4, Article 92.1a CRR, figures as of year-end 2015. 
With national transitional arrangements as of 31.12.2015 (Article 50 CRR).  
The only exception to national transitional arrangements is sovereign AFS losses (Article 467 CRR) where a harmonised approach is taken with a 40% deduction irrespective of national discretion concerning phase-in. </t>
  </si>
  <si>
    <t>Leverage ratio at year-end 2015 according to COMMISSION DELEGATED REGULATION (EU) 2015/62 of 10 October 2014 amending Regulation (EU) No 575/2013 of the European Parliament and of the Council with regard to the leverage ratio</t>
  </si>
  <si>
    <t>B3 = B1 + B2
based on year-end 2015 figures and CRD IV/CRR definition including transitional arrangements as of 31.12.2015.</t>
  </si>
  <si>
    <t xml:space="preserve">Changes to CET1  due to conversion of existing hybrid instruments into CET1 which took place between 1 January 2016 and 30 September 2016. </t>
  </si>
  <si>
    <t>Net issuance of AT1 Instruments (Article 52 CRR) with a trigger at or above 5.5% and below 6% between  1 January 2016 and 30 September 2016, expressed in terms of RWA. AT1 instruments which have been converted into CET1 are not to be accounted for in this cell to avoid double counting with C3.</t>
  </si>
  <si>
    <t>Net issuance of AT1 Instruments (Article 52 CRR) with a trigger at or above 6% and below 7% between  1 January 2016 and 30 September 2016, expressed in terms of RWA. AT1 instruments which have been converted into CET1 are not to be accounted for in this cell to avoid double counting with C3.</t>
  </si>
  <si>
    <t>Net issuance of AT1 Instruments (Article 52 CRR)  with a trigger at or above 7% CET1 between  1 January 2016 and 30 September 2016, expressed in terms of RWA. AT1 instruments which have been converted into CET1 are not to be accounted for in this cell to avoid double counting with C3.</t>
  </si>
  <si>
    <t>Incurred fines/litigation costs from 1 January to September 2016 (net of provisions).
Only litigation costs with a realized loss &gt; 1 Basis Point of CET1 (as of 1.1.2016) are in scope.</t>
  </si>
  <si>
    <t>Credit Risk RWA year end 2015</t>
  </si>
  <si>
    <t>Indication of the carrying amount (gross mark-to-market as of year-end 2015, before AQR adjustment) of Level 3 position that has been reviewed by NCA Bank Team divided by total level 3 carrying amount (gross mark-to-market as of year-end 2015, before AQR adjustment and before PP&amp;A) for this asset class.</t>
  </si>
  <si>
    <t>Unadjusted NPE Level 
year end 2015</t>
  </si>
  <si>
    <t>Unadjusted coverage 
ratio of non-performing exposure,
year end 2015</t>
  </si>
  <si>
    <r>
      <rPr>
        <b/>
        <sz val="11"/>
        <color indexed="8"/>
        <rFont val="Arial"/>
        <family val="2"/>
      </rPr>
      <t>Main Results and Overview</t>
    </r>
    <r>
      <rPr>
        <sz val="11"/>
        <color theme="1"/>
        <rFont val="Arial"/>
        <family val="2"/>
      </rPr>
      <t xml:space="preserve">
A. Key information on the bank before the Comprehensive Assessment (end-2015)
B. The main results of the Comprehensive Assessment
C. Major capital measures impacting Tier 1 eligible capital, from 1 January 2016 to 30 September 2016
</t>
    </r>
  </si>
  <si>
    <r>
      <rPr>
        <b/>
        <sz val="11"/>
        <color indexed="8"/>
        <rFont val="Arial"/>
        <family val="2"/>
      </rPr>
      <t>Detailed AQR Results</t>
    </r>
    <r>
      <rPr>
        <sz val="11"/>
        <color theme="1"/>
        <rFont val="Arial"/>
        <family val="2"/>
      </rPr>
      <t xml:space="preserve">
D. Matrix Breakdown of AQR Result
E. Matrix Breakdown of Asset Quality Indicators
F. Leverage ratio impact of the Comprehensive Assessment
</t>
    </r>
  </si>
  <si>
    <r>
      <t xml:space="preserve">B1 - the CET1 ratio as at 31 December 2015 is provided by the bank, and acts as the starting point against which Comprehensive Assessment impact is measured
</t>
    </r>
    <r>
      <rPr>
        <sz val="11"/>
        <color theme="1"/>
        <rFont val="Arial"/>
        <family val="2"/>
      </rPr>
      <t>Note that CET1 is defined in accordance with CRDIV/CRR applicable as of 1 January 2014</t>
    </r>
  </si>
  <si>
    <r>
      <t xml:space="preserve">Aggregated adjustments due to the outcome of the </t>
    </r>
    <r>
      <rPr>
        <sz val="10"/>
        <color indexed="8"/>
        <rFont val="Arial"/>
        <family val="2"/>
      </rPr>
      <t>AQR</t>
    </r>
  </si>
  <si>
    <r>
      <t xml:space="preserve">Aggregate adjustments due to the outcome of 
the </t>
    </r>
    <r>
      <rPr>
        <b/>
        <u/>
        <sz val="10"/>
        <color indexed="8"/>
        <rFont val="Arial"/>
        <family val="2"/>
      </rPr>
      <t>baseline</t>
    </r>
    <r>
      <rPr>
        <sz val="10"/>
        <color theme="1"/>
        <rFont val="Arial"/>
        <family val="2"/>
      </rPr>
      <t xml:space="preserve"> scenario of the Stress Test 
to lowest capital level over the 3-year period</t>
    </r>
  </si>
  <si>
    <r>
      <t xml:space="preserve">Aggregate adjustments due to the outcome of 
the </t>
    </r>
    <r>
      <rPr>
        <b/>
        <u/>
        <sz val="10"/>
        <color indexed="8"/>
        <rFont val="Arial"/>
        <family val="2"/>
      </rPr>
      <t>adverse</t>
    </r>
    <r>
      <rPr>
        <sz val="10"/>
        <color theme="1"/>
        <rFont val="Arial"/>
        <family val="2"/>
      </rPr>
      <t xml:space="preserve"> scenario of the Stress Test
to lowest capital level over the 3-year period</t>
    </r>
  </si>
  <si>
    <r>
      <rPr>
        <u/>
        <sz val="10"/>
        <rFont val="Arial"/>
        <family val="2"/>
      </rPr>
      <t>Numerator:</t>
    </r>
    <r>
      <rPr>
        <sz val="10"/>
        <rFont val="Arial"/>
        <family val="2"/>
      </rPr>
      <t xml:space="preserve"> 
Exposure (book value plus CCF-weighted off-balance exposure) that is non-performing according to the simplified NPE definition (see Section 2.4.4. of the AQR Phase 2 manual) at year end 2015 (total of consolidated bank):
</t>
    </r>
    <r>
      <rPr>
        <u/>
        <sz val="10"/>
        <rFont val="Arial"/>
        <family val="2"/>
      </rPr>
      <t>An NPE is defined as:</t>
    </r>
    <r>
      <rPr>
        <sz val="10"/>
        <rFont val="Arial"/>
        <family val="2"/>
      </rPr>
      <t xml:space="preserve">
• Every material exposure that is 90 days past-due even if it is not recognised as defaulted or impaired
• Every exposure that is impaired (respecting specifics of definition for nGAAP vs. IFRS banks)
• Every exposure that is in default according to CRR
</t>
    </r>
    <r>
      <rPr>
        <u/>
        <sz val="10"/>
        <rFont val="Arial"/>
        <family val="2"/>
      </rPr>
      <t>Definition of exposure:</t>
    </r>
    <r>
      <rPr>
        <sz val="10"/>
        <rFont val="Arial"/>
        <family val="2"/>
      </rPr>
      <t xml:space="preserve">
• Any facility that is NPE must be classed as such
• For retail: NPE is defined at the facility level
• For non-retail: NPE is defined at the debtor level – if one material exposure is classified as NPE, all exposures to this debtor level shall be treated as NPE
• Materiality is defined as per the EBA ITS guidelines (i.e. as per Article 178 CRR) and hence in line with national discretion
• Off balance sheet exposures are included. Derivative and trading book exposures are not included as per the EBA ITS.
</t>
    </r>
    <r>
      <rPr>
        <u/>
        <sz val="10"/>
        <rFont val="Arial"/>
        <family val="2"/>
      </rPr>
      <t>Denominator:</t>
    </r>
    <r>
      <rPr>
        <sz val="10"/>
        <rFont val="Arial"/>
        <family val="2"/>
      </rPr>
      <t xml:space="preserve"> 
Total exposure (performing and non-performing). Same definition of exposure as above.
As of year-end 2015 and total of consolidated bank.</t>
    </r>
  </si>
  <si>
    <r>
      <rPr>
        <u/>
        <sz val="10"/>
        <rFont val="Arial"/>
        <family val="2"/>
      </rPr>
      <t>Numerator:</t>
    </r>
    <r>
      <rPr>
        <sz val="10"/>
        <rFont val="Arial"/>
        <family val="2"/>
      </rPr>
      <t xml:space="preserve">
Specific allowances for individually assessed financial assets (As per IAS 39 AG.84-92. FINREP table 4.4, column 080. EBA/ITS/2013/03 Annex V. Part 2. 35-38)
+ Specific allowances for collectively assessed financial assets (As per IAS 39 AG.84-92. FINREP table 4.4, column 090. EBA/ITS/2013/03 Annex V. Part 2. 35-38)
+ Collective allowances for incurred but not reported losses (As per IAS 39 AG.84-92. FINREP table 4.4, column 100. EBA/ITS/2013/03 Annex V. Part 2. 35-38)
</t>
    </r>
    <r>
      <rPr>
        <u/>
        <sz val="10"/>
        <rFont val="Arial"/>
        <family val="2"/>
      </rPr>
      <t xml:space="preserve">
Denominator:</t>
    </r>
    <r>
      <rPr>
        <sz val="10"/>
        <rFont val="Arial"/>
        <family val="2"/>
      </rPr>
      <t xml:space="preserve">
The non-performing exposure (numerator of A10) 
As of year-end 2015 and total of consolidated bank.</t>
    </r>
  </si>
  <si>
    <r>
      <t>Additional adjustments due to Baseline Scenario to lowest capital level over the 3-year period. Note that this also includes phasing-in effects of CRR and CR</t>
    </r>
    <r>
      <rPr>
        <sz val="10"/>
        <rFont val="Arial"/>
        <family val="2"/>
      </rPr>
      <t>D IV</t>
    </r>
    <r>
      <rPr>
        <sz val="10"/>
        <color indexed="8"/>
        <rFont val="Arial"/>
        <family val="2"/>
      </rPr>
      <t xml:space="preserve"> as of arrangements of respective national jurisdiction.</t>
    </r>
  </si>
  <si>
    <r>
      <rPr>
        <u/>
        <sz val="10"/>
        <rFont val="Arial"/>
        <family val="2"/>
      </rPr>
      <t>Numerator:</t>
    </r>
    <r>
      <rPr>
        <sz val="10"/>
        <rFont val="Arial"/>
        <family val="2"/>
      </rPr>
      <t xml:space="preserve"> 
Exposure (book value plus CCF-weighted off-balance exposure) reported by the bank as non-performing according to the simplified NPE definition (see AQR Phase 2 Manual Section 2.4.4. and explanation for A10 above) at year end 2015 + 
Exposure re-classified from performing to non-performing according to the CFR classification review and projection of findings.
</t>
    </r>
    <r>
      <rPr>
        <u/>
        <sz val="10"/>
        <rFont val="Arial"/>
        <family val="2"/>
      </rPr>
      <t>Denominator:</t>
    </r>
    <r>
      <rPr>
        <sz val="10"/>
        <rFont val="Arial"/>
        <family val="2"/>
      </rPr>
      <t xml:space="preserve"> 
Total exposure (performing and non-performing). Same exposure definition as above.</t>
    </r>
  </si>
  <si>
    <r>
      <t>Explanatory Note: 
•</t>
    </r>
    <r>
      <rPr>
        <sz val="10"/>
        <rFont val="Arial"/>
        <family val="2"/>
      </rPr>
      <t xml:space="preserve"> Note that the leverage ratio is calculated based on the  COMMISSION DELEGATED REGULATION (EU) 2015/62 of 10 October 2014 amending Regulation (EU) No 575/2013 of the European Parliament and of the Council</t>
    </r>
    <r>
      <rPr>
        <sz val="10"/>
        <color theme="1"/>
        <rFont val="Arial"/>
        <family val="2"/>
      </rPr>
      <t xml:space="preserve">
• It is currently not binding, is displayed </t>
    </r>
    <r>
      <rPr>
        <u/>
        <sz val="10"/>
        <color indexed="8"/>
        <rFont val="Arial"/>
        <family val="2"/>
      </rPr>
      <t xml:space="preserve">for information purposes only </t>
    </r>
    <r>
      <rPr>
        <sz val="10"/>
        <color theme="1"/>
        <rFont val="Arial"/>
        <family val="2"/>
      </rPr>
      <t>and has</t>
    </r>
    <r>
      <rPr>
        <u/>
        <sz val="10"/>
        <color indexed="8"/>
        <rFont val="Arial"/>
        <family val="2"/>
      </rPr>
      <t xml:space="preserve"> no impact on the capital shortfall </t>
    </r>
    <r>
      <rPr>
        <sz val="10"/>
        <color theme="1"/>
        <rFont val="Arial"/>
        <family val="2"/>
      </rPr>
      <t>(B11).
• As the constant balance sheet assumption, which is applied in the Stress Test, might be misleading for the leverage ratio, the ratio is displayed for AQR only.</t>
    </r>
  </si>
  <si>
    <r>
      <t xml:space="preserve">Aggregated adjustments to Leverage Ratio due to the outcome of the </t>
    </r>
    <r>
      <rPr>
        <b/>
        <sz val="10"/>
        <color indexed="8"/>
        <rFont val="Arial"/>
        <family val="2"/>
      </rPr>
      <t>AQR</t>
    </r>
  </si>
  <si>
    <r>
      <t>NB:  In some cases the total credit RWA reported in field D.A1 may not equal the sum of the components below</t>
    </r>
    <r>
      <rPr>
        <sz val="10"/>
        <color indexed="10"/>
        <rFont val="Arial"/>
        <family val="2"/>
      </rPr>
      <t xml:space="preserve">. </t>
    </r>
    <r>
      <rPr>
        <sz val="10"/>
        <color indexed="8"/>
        <rFont val="Arial"/>
        <family val="2"/>
      </rPr>
      <t>These cases are driven by inclusion of specialised assets types which lie outside the categories given above.</t>
    </r>
  </si>
  <si>
    <r>
      <t xml:space="preserve">Note: 
</t>
    </r>
    <r>
      <rPr>
        <sz val="10"/>
        <color indexed="8"/>
        <rFont val="Arial"/>
        <family val="2"/>
      </rPr>
      <t xml:space="preserve">• </t>
    </r>
    <r>
      <rPr>
        <b/>
        <sz val="10"/>
        <color indexed="8"/>
        <rFont val="Arial"/>
        <family val="2"/>
      </rPr>
      <t>The selection of asset classes for portfolio review was based on an approach aimed at identifying those portfolios with the highest risk of misclassification. Therefore, extrapolation of results to the non-selected portfolios would be incorrect.</t>
    </r>
    <r>
      <rPr>
        <sz val="10"/>
        <color indexed="8"/>
        <rFont val="Arial"/>
        <family val="2"/>
      </rPr>
      <t xml:space="preserve">
• The columns D. C to D .F include (but are not limited to) any impacts on provisioning associated with the reclassification of performing to non-performing exposure.
• In the AQR exercise the resulting increase in provisions (from a supervisory perspective) are translated into a change in CET1.
• Items D1 to D21 are before offsetting impacts such as asset protection and taxes.
• Basis points are calculated using total risk exposure from Section A4
</t>
    </r>
    <r>
      <rPr>
        <sz val="10"/>
        <rFont val="Arial"/>
        <family val="2"/>
      </rPr>
      <t>• For the interpretation of the detailed results the interested reader may refer to the AQR manual outlining the methodology. 
• Find the AQR manual here: http://www.ecb.europa.eu/press/pr/date/2014/html/pr140311.en.html</t>
    </r>
  </si>
  <si>
    <r>
      <rPr>
        <vertAlign val="superscript"/>
        <sz val="8"/>
        <color indexed="8"/>
        <rFont val="Arial"/>
        <family val="2"/>
      </rPr>
      <t>2</t>
    </r>
    <r>
      <rPr>
        <sz val="8"/>
        <color theme="1"/>
        <rFont val="Arial"/>
        <family val="2"/>
      </rPr>
      <t xml:space="preserve"> Basis point impact includes adjustment to RWA</t>
    </r>
  </si>
  <si>
    <r>
      <rPr>
        <b/>
        <sz val="11"/>
        <color indexed="8"/>
        <rFont val="Arial"/>
        <family val="2"/>
      </rPr>
      <t>Approved Restructuring Results</t>
    </r>
    <r>
      <rPr>
        <sz val="11"/>
        <color theme="1"/>
        <rFont val="Arial"/>
        <family val="2"/>
      </rPr>
      <t xml:space="preserve">
This is a repetition of Section B, main results of the Comprehensive Assessment, for those banks that have an agreed restructuring plan
</t>
    </r>
  </si>
  <si>
    <t>- Information reported only for portfolios subject to detailed review in AQR, i.e. those selected in Phase 1 of the AQR
- Figures presented should not be interpreted as accounting figures
- The asset quality indicators are based on EBA’s simplified definition of NPE</t>
  </si>
  <si>
    <t xml:space="preserve">• The selection of asset classes for portfolio review was based on an approach aimed at identifying those portfolios with the highest risk of misclassification. Therefore, extrapolation of results to the non-selected portfolios would be incorrect from a statistical stand-point.
• The asset quality indicators are based on EBA’s simplified definition of NPE. As it is used in the AQR it is necessary to stick with this simplified definition in order to ensure cross-time consistency. </t>
  </si>
  <si>
    <t>• The asset quality indicators are based on EBA’s simplified definition of NPE. As it is used in the AQR it is necessary to stick with this simplified definition in order to ensure cross-time consistency. 
• The figures presented should not be understood as accounting figures.</t>
  </si>
  <si>
    <t xml:space="preserve">AQR adjusted         CET1 Ratio </t>
  </si>
  <si>
    <t xml:space="preserve">AQR adjusted          CET1 Ratio </t>
  </si>
  <si>
    <t>Adjusted              CET1 Ratio              after Adverse Scenario</t>
  </si>
  <si>
    <t>Adjusted               CET1 Ratio               after Baseline Scenario</t>
  </si>
  <si>
    <t>E. MATRIX BREAKDOWN OF ASSET QUALITY INDICATORS</t>
  </si>
  <si>
    <t>D. MATRIX BREAKDOWN OF AQR RESULT</t>
  </si>
  <si>
    <t>C. MEMORANDUM ITEMS</t>
  </si>
  <si>
    <t>For Citibank Holdings Ireland Limited, 31 March 2016 was used as the reference date for the AQR and stress test starting point instead of 31 December 2015. This is due to the fact that a merger took place on 1 January 2016, leading to a substantial increase in the assets held by the entity. On this basis relevant data for the exercise was not available for the reference date 31 December 2015. Citibank Europe Plc is the sole subsidiary of Citibank Holdings Ireland Limited.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</si>
</sst>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0_ ;\-#,##0\ "/>
    <numFmt numFmtId="166" formatCode="#,##0.00_ ;\-#,##0.00\ "/>
    <numFmt numFmtId="167" formatCode="0.000"/>
    <numFmt numFmtId="168" formatCode="0.0"/>
  </numFmts>
  <fonts count="5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1"/>
      <color indexed="8"/>
      <name val="Arial"/>
      <family val="2"/>
    </font>
    <font>
      <sz val="11"/>
      <name val="Calibri"/>
      <family val="2"/>
      <scheme val="minor"/>
    </font>
    <font>
      <b/>
      <sz val="11"/>
      <name val="Arial"/>
      <family val="2"/>
    </font>
    <font>
      <sz val="11"/>
      <name val="Arial"/>
      <family val="2"/>
    </font>
    <font>
      <b/>
      <sz val="14"/>
      <color theme="0"/>
      <name val="Calibri"/>
      <family val="2"/>
      <scheme val="minor"/>
    </font>
    <font>
      <sz val="10"/>
      <color theme="1"/>
      <name val="Calibri"/>
      <family val="2"/>
      <scheme val="minor"/>
    </font>
    <font>
      <b/>
      <sz val="10"/>
      <color theme="1"/>
      <name val="Calibri"/>
      <family val="2"/>
      <scheme val="minor"/>
    </font>
    <font>
      <b/>
      <sz val="10"/>
      <color theme="1"/>
      <name val="Arial"/>
      <family val="2"/>
    </font>
    <font>
      <b/>
      <u/>
      <sz val="10"/>
      <color indexed="8"/>
      <name val="Arial"/>
      <family val="2"/>
    </font>
    <font>
      <vertAlign val="superscript"/>
      <sz val="10"/>
      <color indexed="8"/>
      <name val="Arial"/>
      <family val="2"/>
    </font>
    <font>
      <sz val="8"/>
      <name val="Arial"/>
      <family val="2"/>
    </font>
    <font>
      <vertAlign val="superscript"/>
      <sz val="8"/>
      <name val="Arial"/>
      <family val="2"/>
    </font>
    <font>
      <i/>
      <sz val="10"/>
      <color theme="1"/>
      <name val="Calibri"/>
      <family val="2"/>
      <scheme val="minor"/>
    </font>
    <font>
      <u/>
      <sz val="11"/>
      <color theme="10"/>
      <name val="Calibri"/>
      <family val="2"/>
      <scheme val="minor"/>
    </font>
    <font>
      <sz val="10"/>
      <color theme="0"/>
      <name val="Calibri"/>
      <family val="2"/>
      <scheme val="minor"/>
    </font>
    <font>
      <sz val="10"/>
      <name val="Calibri"/>
      <family val="2"/>
      <scheme val="minor"/>
    </font>
    <font>
      <b/>
      <u/>
      <sz val="10"/>
      <color theme="1"/>
      <name val="Calibri"/>
      <family val="2"/>
      <scheme val="minor"/>
    </font>
    <font>
      <sz val="10"/>
      <color theme="1"/>
      <name val="Tahoma"/>
      <family val="2"/>
    </font>
    <font>
      <b/>
      <sz val="10"/>
      <color indexed="8"/>
      <name val="Arial"/>
      <family val="2"/>
    </font>
    <font>
      <sz val="7"/>
      <color theme="1"/>
      <name val="Calibri"/>
      <family val="2"/>
      <scheme val="minor"/>
    </font>
    <font>
      <sz val="10"/>
      <color indexed="8"/>
      <name val="Arial"/>
      <family val="2"/>
    </font>
    <font>
      <sz val="10"/>
      <name val="Arial"/>
      <family val="2"/>
    </font>
    <font>
      <u/>
      <sz val="10"/>
      <color indexed="8"/>
      <name val="Arial"/>
      <family val="2"/>
    </font>
    <font>
      <sz val="11"/>
      <color indexed="10"/>
      <name val="Arial"/>
      <family val="2"/>
    </font>
    <font>
      <b/>
      <sz val="16"/>
      <color theme="0"/>
      <name val="Arial"/>
      <family val="2"/>
    </font>
    <font>
      <sz val="11"/>
      <color theme="1"/>
      <name val="Arial"/>
      <family val="2"/>
    </font>
    <font>
      <sz val="11"/>
      <color rgb="FFFF0000"/>
      <name val="Arial"/>
      <family val="2"/>
    </font>
    <font>
      <b/>
      <u/>
      <sz val="11"/>
      <color theme="1"/>
      <name val="Arial"/>
      <family val="2"/>
    </font>
    <font>
      <b/>
      <sz val="11"/>
      <color theme="1"/>
      <name val="Arial"/>
      <family val="2"/>
    </font>
    <font>
      <i/>
      <sz val="11"/>
      <color theme="1"/>
      <name val="Arial"/>
      <family val="2"/>
    </font>
    <font>
      <b/>
      <sz val="14"/>
      <color theme="0"/>
      <name val="Arial"/>
      <family val="2"/>
    </font>
    <font>
      <sz val="11"/>
      <color theme="0"/>
      <name val="Arial"/>
      <family val="2"/>
    </font>
    <font>
      <b/>
      <sz val="11"/>
      <color theme="0"/>
      <name val="Arial"/>
      <family val="2"/>
    </font>
    <font>
      <sz val="10"/>
      <color theme="1"/>
      <name val="Arial"/>
      <family val="2"/>
    </font>
    <font>
      <b/>
      <sz val="16"/>
      <color theme="4"/>
      <name val="Arial"/>
      <family val="2"/>
    </font>
    <font>
      <b/>
      <sz val="18"/>
      <color theme="4"/>
      <name val="Arial"/>
      <family val="2"/>
    </font>
    <font>
      <sz val="11"/>
      <color theme="4"/>
      <name val="Arial"/>
      <family val="2"/>
    </font>
    <font>
      <b/>
      <sz val="10"/>
      <color theme="4"/>
      <name val="Arial"/>
      <family val="2"/>
    </font>
    <font>
      <sz val="10"/>
      <color theme="4"/>
      <name val="Arial"/>
      <family val="2"/>
    </font>
    <font>
      <b/>
      <sz val="12"/>
      <color theme="4"/>
      <name val="Arial"/>
      <family val="2"/>
    </font>
    <font>
      <b/>
      <sz val="9"/>
      <color rgb="FF2E729C"/>
      <name val="Arial"/>
      <family val="2"/>
    </font>
    <font>
      <b/>
      <sz val="10"/>
      <color theme="0"/>
      <name val="Arial"/>
      <family val="2"/>
    </font>
    <font>
      <i/>
      <sz val="10"/>
      <color theme="1"/>
      <name val="Arial"/>
      <family val="2"/>
    </font>
    <font>
      <sz val="8"/>
      <color theme="1"/>
      <name val="Arial"/>
      <family val="2"/>
    </font>
    <font>
      <b/>
      <sz val="18"/>
      <color rgb="FF2E729C"/>
      <name val="Arial"/>
      <family val="2"/>
    </font>
    <font>
      <u/>
      <sz val="10"/>
      <name val="Arial"/>
      <family val="2"/>
    </font>
    <font>
      <b/>
      <i/>
      <u/>
      <sz val="8"/>
      <color theme="1"/>
      <name val="Arial"/>
      <family val="2"/>
    </font>
    <font>
      <b/>
      <i/>
      <sz val="10"/>
      <color theme="1"/>
      <name val="Arial"/>
      <family val="2"/>
    </font>
    <font>
      <b/>
      <u/>
      <sz val="10"/>
      <color theme="1"/>
      <name val="Arial"/>
      <family val="2"/>
    </font>
    <font>
      <vertAlign val="superscript"/>
      <sz val="10"/>
      <color theme="1"/>
      <name val="Arial"/>
      <family val="2"/>
    </font>
    <font>
      <sz val="10"/>
      <color indexed="10"/>
      <name val="Arial"/>
      <family val="2"/>
    </font>
    <font>
      <vertAlign val="superscript"/>
      <sz val="8"/>
      <color indexed="8"/>
      <name val="Arial"/>
      <family val="2"/>
    </font>
  </fonts>
  <fills count="17">
    <fill>
      <patternFill patternType="none"/>
    </fill>
    <fill>
      <patternFill patternType="gray125"/>
    </fill>
    <fill>
      <patternFill patternType="solid">
        <fgColor theme="4"/>
        <bgColor indexed="64"/>
      </patternFill>
    </fill>
    <fill>
      <patternFill patternType="solid">
        <fgColor rgb="FFFFFF99"/>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3"/>
        <bgColor indexed="64"/>
      </patternFill>
    </fill>
    <fill>
      <patternFill patternType="solid">
        <fgColor theme="0" tint="-0.34998626667073579"/>
        <bgColor indexed="64"/>
      </patternFill>
    </fill>
    <fill>
      <patternFill patternType="solid">
        <fgColor theme="5"/>
        <bgColor indexed="64"/>
      </patternFill>
    </fill>
    <fill>
      <patternFill patternType="solid">
        <fgColor rgb="FFCB5F54"/>
        <bgColor indexed="64"/>
      </patternFill>
    </fill>
    <fill>
      <patternFill patternType="solid">
        <fgColor theme="3" tint="0.79998168889431442"/>
        <bgColor indexed="64"/>
      </patternFill>
    </fill>
    <fill>
      <patternFill patternType="lightUp"/>
    </fill>
    <fill>
      <patternFill patternType="lightUp">
        <fgColor theme="0"/>
        <bgColor theme="0"/>
      </patternFill>
    </fill>
    <fill>
      <patternFill patternType="solid">
        <fgColor theme="3" tint="0.79998168889431442"/>
        <bgColor theme="0"/>
      </patternFill>
    </fill>
    <fill>
      <patternFill patternType="solid">
        <fgColor theme="0" tint="-4.9989318521683403E-2"/>
        <bgColor indexed="64"/>
      </patternFill>
    </fill>
    <fill>
      <patternFill patternType="solid">
        <fgColor rgb="FFFFFFCC"/>
        <bgColor indexed="64"/>
      </patternFill>
    </fill>
  </fills>
  <borders count="63">
    <border>
      <left/>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bottom/>
      <diagonal/>
    </border>
    <border>
      <left/>
      <right/>
      <top style="thin">
        <color theme="4"/>
      </top>
      <bottom/>
      <diagonal/>
    </border>
    <border>
      <left/>
      <right/>
      <top/>
      <bottom style="thin">
        <color theme="4"/>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3"/>
      </left>
      <right/>
      <top/>
      <bottom style="medium">
        <color theme="3"/>
      </bottom>
      <diagonal/>
    </border>
    <border>
      <left/>
      <right style="medium">
        <color theme="3"/>
      </right>
      <top/>
      <bottom style="medium">
        <color theme="3"/>
      </bottom>
      <diagonal/>
    </border>
    <border>
      <left/>
      <right style="medium">
        <color theme="3"/>
      </right>
      <top/>
      <bottom/>
      <diagonal/>
    </border>
    <border>
      <left style="medium">
        <color rgb="FF2E729C"/>
      </left>
      <right style="medium">
        <color rgb="FF2E729C"/>
      </right>
      <top style="medium">
        <color rgb="FF2E729C"/>
      </top>
      <bottom style="medium">
        <color rgb="FF2E729C"/>
      </bottom>
      <diagonal/>
    </border>
    <border>
      <left/>
      <right/>
      <top style="medium">
        <color theme="3"/>
      </top>
      <bottom/>
      <diagonal/>
    </border>
    <border>
      <left style="medium">
        <color theme="3"/>
      </left>
      <right/>
      <top/>
      <bottom/>
      <diagonal/>
    </border>
    <border>
      <left style="medium">
        <color theme="3"/>
      </left>
      <right style="medium">
        <color theme="3"/>
      </right>
      <top style="medium">
        <color theme="3"/>
      </top>
      <bottom style="medium">
        <color theme="3"/>
      </bottom>
      <diagonal/>
    </border>
    <border>
      <left/>
      <right style="medium">
        <color rgb="FF2E729C"/>
      </right>
      <top/>
      <bottom/>
      <diagonal/>
    </border>
    <border>
      <left/>
      <right/>
      <top style="medium">
        <color rgb="FF2E729C"/>
      </top>
      <bottom/>
      <diagonal/>
    </border>
    <border>
      <left style="medium">
        <color rgb="FFCB5F54"/>
      </left>
      <right style="medium">
        <color rgb="FFCB5F54"/>
      </right>
      <top style="medium">
        <color rgb="FFCB5F54"/>
      </top>
      <bottom style="medium">
        <color rgb="FFCB5F54"/>
      </bottom>
      <diagonal/>
    </border>
    <border>
      <left/>
      <right/>
      <top/>
      <bottom style="medium">
        <color rgb="FFCB5F54"/>
      </bottom>
      <diagonal/>
    </border>
    <border>
      <left/>
      <right style="medium">
        <color rgb="FFCB5F54"/>
      </right>
      <top/>
      <bottom style="medium">
        <color rgb="FFCB5F54"/>
      </bottom>
      <diagonal/>
    </border>
    <border>
      <left style="medium">
        <color rgb="FF2E729C"/>
      </left>
      <right/>
      <top/>
      <bottom style="medium">
        <color rgb="FF2E729C"/>
      </bottom>
      <diagonal/>
    </border>
    <border>
      <left/>
      <right/>
      <top/>
      <bottom style="medium">
        <color rgb="FF2E729C"/>
      </bottom>
      <diagonal/>
    </border>
    <border>
      <left/>
      <right style="medium">
        <color rgb="FF2E729C"/>
      </right>
      <top/>
      <bottom style="medium">
        <color rgb="FF2E729C"/>
      </bottom>
      <diagonal/>
    </border>
    <border>
      <left style="medium">
        <color rgb="FF2E729C"/>
      </left>
      <right/>
      <top style="medium">
        <color rgb="FF2E729C"/>
      </top>
      <bottom style="medium">
        <color rgb="FF2E729C"/>
      </bottom>
      <diagonal/>
    </border>
    <border>
      <left/>
      <right/>
      <top style="medium">
        <color rgb="FF2E729C"/>
      </top>
      <bottom style="medium">
        <color rgb="FF2E729C"/>
      </bottom>
      <diagonal/>
    </border>
    <border>
      <left/>
      <right style="medium">
        <color rgb="FF2E729C"/>
      </right>
      <top style="medium">
        <color rgb="FF2E729C"/>
      </top>
      <bottom style="medium">
        <color rgb="FF2E729C"/>
      </bottom>
      <diagonal/>
    </border>
    <border>
      <left/>
      <right/>
      <top style="medium">
        <color rgb="FFCB5F54"/>
      </top>
      <bottom style="medium">
        <color rgb="FFCB5F54"/>
      </bottom>
      <diagonal/>
    </border>
    <border>
      <left/>
      <right style="medium">
        <color rgb="FFCB5F54"/>
      </right>
      <top style="medium">
        <color rgb="FFCB5F54"/>
      </top>
      <bottom style="medium">
        <color rgb="FFCB5F5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style="thin">
        <color indexed="64"/>
      </top>
      <bottom/>
      <diagonal/>
    </border>
    <border>
      <left/>
      <right/>
      <top/>
      <bottom style="medium">
        <color theme="3"/>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cellStyleXfs>
  <cellXfs count="446">
    <xf numFmtId="0" fontId="0" fillId="0" borderId="0" xfId="0"/>
    <xf numFmtId="2" fontId="7" fillId="0" borderId="0" xfId="0" applyNumberFormat="1" applyFont="1" applyAlignment="1">
      <alignment vertical="top" wrapText="1"/>
    </xf>
    <xf numFmtId="0" fontId="0" fillId="5" borderId="0" xfId="0" applyFill="1"/>
    <xf numFmtId="0" fontId="3" fillId="6" borderId="0" xfId="0" applyFont="1" applyFill="1" applyBorder="1"/>
    <xf numFmtId="0" fontId="0" fillId="6" borderId="0" xfId="0" applyFill="1"/>
    <xf numFmtId="0" fontId="9" fillId="6" borderId="0" xfId="0" applyFont="1" applyFill="1"/>
    <xf numFmtId="0" fontId="10" fillId="6" borderId="0" xfId="0" applyFont="1" applyFill="1"/>
    <xf numFmtId="0" fontId="11" fillId="4" borderId="0" xfId="0" applyFont="1" applyFill="1" applyBorder="1" applyAlignment="1">
      <alignment horizontal="right" vertical="center"/>
    </xf>
    <xf numFmtId="0" fontId="9" fillId="6" borderId="0" xfId="0" applyFont="1" applyFill="1" applyBorder="1"/>
    <xf numFmtId="0" fontId="11" fillId="6" borderId="0" xfId="0" applyFont="1" applyFill="1" applyBorder="1" applyAlignment="1">
      <alignment horizontal="right" vertical="center"/>
    </xf>
    <xf numFmtId="0" fontId="8" fillId="2" borderId="15" xfId="0" applyFont="1" applyFill="1" applyBorder="1" applyAlignment="1">
      <alignment horizontal="center" vertical="center"/>
    </xf>
    <xf numFmtId="0" fontId="0" fillId="6" borderId="0" xfId="0" applyFill="1" applyBorder="1"/>
    <xf numFmtId="0" fontId="0" fillId="6" borderId="0" xfId="0" applyFill="1" applyBorder="1" applyAlignment="1">
      <alignment horizontal="center"/>
    </xf>
    <xf numFmtId="0" fontId="17" fillId="6" borderId="0" xfId="3" applyFill="1"/>
    <xf numFmtId="0" fontId="2" fillId="6" borderId="0" xfId="0" applyFont="1" applyFill="1"/>
    <xf numFmtId="0" fontId="18" fillId="2" borderId="33" xfId="0" applyFont="1" applyFill="1" applyBorder="1"/>
    <xf numFmtId="0" fontId="9" fillId="0" borderId="0" xfId="0" applyFont="1"/>
    <xf numFmtId="0" fontId="9" fillId="0" borderId="0" xfId="0" applyFont="1" applyFill="1" applyBorder="1"/>
    <xf numFmtId="0" fontId="16" fillId="6" borderId="0" xfId="0" applyFont="1" applyFill="1" applyBorder="1" applyAlignment="1">
      <alignment horizontal="right" wrapText="1"/>
    </xf>
    <xf numFmtId="0" fontId="9" fillId="0" borderId="0" xfId="0" applyFont="1" applyBorder="1" applyAlignment="1">
      <alignment textRotation="90"/>
    </xf>
    <xf numFmtId="0" fontId="9" fillId="0" borderId="0" xfId="0" applyFont="1" applyBorder="1"/>
    <xf numFmtId="3" fontId="9" fillId="6" borderId="0" xfId="0" applyNumberFormat="1" applyFont="1" applyFill="1" applyBorder="1"/>
    <xf numFmtId="0" fontId="16" fillId="6" borderId="0" xfId="0" applyFont="1" applyFill="1"/>
    <xf numFmtId="4" fontId="21" fillId="13" borderId="0" xfId="0" applyNumberFormat="1" applyFont="1" applyFill="1" applyBorder="1" applyAlignment="1" applyProtection="1">
      <alignment horizontal="right" wrapText="1"/>
      <protection locked="0"/>
    </xf>
    <xf numFmtId="3" fontId="21" fillId="13" borderId="0" xfId="0" applyNumberFormat="1" applyFont="1" applyFill="1" applyBorder="1" applyAlignment="1" applyProtection="1">
      <alignment horizontal="right" wrapText="1"/>
      <protection locked="0"/>
    </xf>
    <xf numFmtId="1" fontId="21" fillId="13" borderId="0" xfId="0" applyNumberFormat="1" applyFont="1" applyFill="1" applyBorder="1" applyAlignment="1" applyProtection="1">
      <alignment horizontal="right" wrapText="1"/>
      <protection locked="0"/>
    </xf>
    <xf numFmtId="2" fontId="21" fillId="13" borderId="0" xfId="0" applyNumberFormat="1" applyFont="1" applyFill="1" applyBorder="1" applyAlignment="1" applyProtection="1">
      <alignment horizontal="right" wrapText="1"/>
      <protection locked="0"/>
    </xf>
    <xf numFmtId="2" fontId="9" fillId="6" borderId="0" xfId="0" applyNumberFormat="1" applyFont="1" applyFill="1" applyAlignment="1">
      <alignment horizontal="right"/>
    </xf>
    <xf numFmtId="3" fontId="21" fillId="13" borderId="0" xfId="0" applyNumberFormat="1" applyFont="1" applyFill="1" applyBorder="1" applyAlignment="1" applyProtection="1">
      <alignment horizontal="center" wrapText="1"/>
      <protection locked="0"/>
    </xf>
    <xf numFmtId="0" fontId="18" fillId="2" borderId="34" xfId="0" applyFont="1" applyFill="1" applyBorder="1" applyAlignment="1">
      <alignment horizontal="center" vertical="center" wrapText="1"/>
    </xf>
    <xf numFmtId="0" fontId="18" fillId="6" borderId="0" xfId="0" applyFont="1" applyFill="1"/>
    <xf numFmtId="0" fontId="18" fillId="6" borderId="0" xfId="0" applyFont="1" applyFill="1" applyAlignment="1">
      <alignment horizontal="center" vertical="center"/>
    </xf>
    <xf numFmtId="0" fontId="0" fillId="5" borderId="0" xfId="0" applyFill="1" applyAlignment="1">
      <alignment horizontal="center" vertical="center"/>
    </xf>
    <xf numFmtId="0" fontId="9" fillId="6" borderId="0" xfId="0" applyFont="1" applyFill="1" applyBorder="1" applyAlignment="1">
      <alignment horizontal="center" vertical="center" wrapText="1"/>
    </xf>
    <xf numFmtId="3" fontId="21" fillId="13" borderId="0" xfId="0" applyNumberFormat="1" applyFont="1" applyFill="1" applyBorder="1" applyAlignment="1" applyProtection="1">
      <alignment horizontal="center" vertical="center" wrapText="1"/>
      <protection locked="0"/>
    </xf>
    <xf numFmtId="0" fontId="9" fillId="6" borderId="0" xfId="0" applyFont="1" applyFill="1" applyBorder="1" applyAlignment="1">
      <alignment horizontal="center"/>
    </xf>
    <xf numFmtId="0" fontId="18" fillId="6" borderId="0" xfId="0" applyFont="1" applyFill="1" applyBorder="1"/>
    <xf numFmtId="0" fontId="9" fillId="6" borderId="0" xfId="0" applyFont="1" applyFill="1" applyAlignment="1">
      <alignment horizontal="right"/>
    </xf>
    <xf numFmtId="0" fontId="10" fillId="6" borderId="0" xfId="0" applyFont="1" applyFill="1" applyBorder="1" applyAlignment="1">
      <alignment horizontal="center"/>
    </xf>
    <xf numFmtId="0" fontId="9" fillId="0" borderId="0" xfId="0" applyFont="1" applyFill="1"/>
    <xf numFmtId="0" fontId="9" fillId="6" borderId="0" xfId="0" applyFont="1" applyFill="1" applyAlignment="1">
      <alignment horizontal="left" wrapText="1"/>
    </xf>
    <xf numFmtId="0" fontId="9" fillId="0" borderId="0" xfId="0" applyFont="1" applyBorder="1" applyAlignment="1">
      <alignment horizontal="center"/>
    </xf>
    <xf numFmtId="0" fontId="19" fillId="6" borderId="0" xfId="0" applyFont="1" applyFill="1" applyBorder="1" applyAlignment="1"/>
    <xf numFmtId="0" fontId="5" fillId="5" borderId="0" xfId="0" applyFont="1" applyFill="1" applyBorder="1" applyAlignment="1"/>
    <xf numFmtId="0" fontId="10" fillId="6" borderId="0" xfId="0" applyFont="1" applyFill="1" applyBorder="1" applyAlignment="1">
      <alignment textRotation="90" wrapText="1"/>
    </xf>
    <xf numFmtId="0" fontId="2" fillId="5" borderId="0" xfId="0" applyFont="1" applyFill="1" applyBorder="1" applyAlignment="1">
      <alignment textRotation="90" wrapText="1"/>
    </xf>
    <xf numFmtId="0" fontId="9" fillId="0" borderId="0" xfId="0" applyFont="1" applyBorder="1" applyAlignment="1"/>
    <xf numFmtId="0" fontId="23" fillId="5" borderId="0" xfId="0" applyFont="1" applyFill="1" applyBorder="1" applyAlignment="1"/>
    <xf numFmtId="9" fontId="9" fillId="6" borderId="0" xfId="2" applyFont="1" applyFill="1" applyBorder="1"/>
    <xf numFmtId="167" fontId="9" fillId="0" borderId="0" xfId="0" applyNumberFormat="1" applyFont="1" applyFill="1" applyBorder="1" applyAlignment="1">
      <alignment horizontal="center"/>
    </xf>
    <xf numFmtId="0" fontId="23" fillId="0" borderId="0" xfId="0" applyFont="1" applyBorder="1" applyAlignment="1"/>
    <xf numFmtId="0" fontId="24" fillId="6" borderId="0" xfId="0" applyFont="1" applyFill="1" applyBorder="1" applyAlignment="1"/>
    <xf numFmtId="0" fontId="9" fillId="6" borderId="0" xfId="0" applyFont="1" applyFill="1" applyBorder="1" applyAlignment="1"/>
    <xf numFmtId="0" fontId="0" fillId="5" borderId="0" xfId="0" applyFill="1" applyBorder="1"/>
    <xf numFmtId="0" fontId="10" fillId="5" borderId="0" xfId="0" applyFont="1" applyFill="1" applyBorder="1"/>
    <xf numFmtId="0" fontId="20" fillId="5" borderId="0" xfId="0" applyFont="1" applyFill="1" applyBorder="1"/>
    <xf numFmtId="0" fontId="23" fillId="5" borderId="0" xfId="0" applyFont="1" applyFill="1" applyBorder="1" applyAlignment="1">
      <alignment horizontal="center"/>
    </xf>
    <xf numFmtId="2" fontId="28" fillId="2" borderId="0" xfId="0" applyNumberFormat="1" applyFont="1" applyFill="1" applyAlignment="1"/>
    <xf numFmtId="2" fontId="29" fillId="2" borderId="0" xfId="0" applyNumberFormat="1" applyFont="1" applyFill="1" applyAlignment="1"/>
    <xf numFmtId="0" fontId="29" fillId="0" borderId="0" xfId="0" applyFont="1"/>
    <xf numFmtId="2" fontId="29" fillId="0" borderId="0" xfId="0" applyNumberFormat="1" applyFont="1" applyAlignment="1"/>
    <xf numFmtId="2" fontId="30" fillId="0" borderId="0" xfId="0" applyNumberFormat="1" applyFont="1" applyAlignment="1"/>
    <xf numFmtId="2" fontId="31" fillId="0" borderId="0" xfId="0" applyNumberFormat="1" applyFont="1" applyAlignment="1"/>
    <xf numFmtId="2" fontId="32" fillId="0" borderId="0" xfId="0" applyNumberFormat="1" applyFont="1" applyAlignment="1"/>
    <xf numFmtId="0" fontId="29" fillId="0" borderId="4" xfId="0" applyFont="1" applyBorder="1"/>
    <xf numFmtId="2" fontId="29" fillId="0" borderId="0" xfId="0" quotePrefix="1" applyNumberFormat="1" applyFont="1" applyAlignment="1"/>
    <xf numFmtId="2" fontId="29" fillId="0" borderId="0" xfId="0" applyNumberFormat="1" applyFont="1" applyAlignment="1">
      <alignment wrapText="1"/>
    </xf>
    <xf numFmtId="2" fontId="6" fillId="0" borderId="5" xfId="0" applyNumberFormat="1" applyFont="1" applyBorder="1" applyAlignment="1"/>
    <xf numFmtId="2" fontId="6" fillId="4" borderId="5" xfId="0" applyNumberFormat="1" applyFont="1" applyFill="1" applyBorder="1" applyAlignment="1">
      <alignment vertical="top" wrapText="1"/>
    </xf>
    <xf numFmtId="2" fontId="7" fillId="4" borderId="5" xfId="0" applyNumberFormat="1" applyFont="1" applyFill="1" applyBorder="1" applyAlignment="1">
      <alignment vertical="top" wrapText="1"/>
    </xf>
    <xf numFmtId="2" fontId="6" fillId="0" borderId="0" xfId="0" applyNumberFormat="1" applyFont="1" applyAlignment="1">
      <alignment vertical="top" wrapText="1"/>
    </xf>
    <xf numFmtId="2" fontId="6" fillId="4" borderId="0" xfId="0" applyNumberFormat="1" applyFont="1" applyFill="1" applyAlignment="1">
      <alignment vertical="top" wrapText="1"/>
    </xf>
    <xf numFmtId="2" fontId="7" fillId="4" borderId="0" xfId="0" applyNumberFormat="1" applyFont="1" applyFill="1" applyAlignment="1">
      <alignment vertical="top" wrapText="1"/>
    </xf>
    <xf numFmtId="2" fontId="6" fillId="0" borderId="0" xfId="0" applyNumberFormat="1" applyFont="1" applyAlignment="1">
      <alignment vertical="top"/>
    </xf>
    <xf numFmtId="2" fontId="6" fillId="4" borderId="0" xfId="0" applyNumberFormat="1" applyFont="1" applyFill="1" applyAlignment="1">
      <alignment vertical="top"/>
    </xf>
    <xf numFmtId="2" fontId="6" fillId="0" borderId="6" xfId="0" applyNumberFormat="1" applyFont="1" applyBorder="1" applyAlignment="1">
      <alignment vertical="top" wrapText="1"/>
    </xf>
    <xf numFmtId="2" fontId="7" fillId="0" borderId="6" xfId="0" applyNumberFormat="1" applyFont="1" applyBorder="1" applyAlignment="1">
      <alignment vertical="top" wrapText="1"/>
    </xf>
    <xf numFmtId="2" fontId="32" fillId="0" borderId="0" xfId="0" applyNumberFormat="1" applyFont="1" applyAlignment="1">
      <alignment vertical="center" wrapText="1"/>
    </xf>
    <xf numFmtId="2" fontId="29" fillId="0" borderId="0" xfId="0" applyNumberFormat="1" applyFont="1" applyAlignment="1">
      <alignment vertical="center" wrapText="1"/>
    </xf>
    <xf numFmtId="2" fontId="33" fillId="0" borderId="0" xfId="0" applyNumberFormat="1" applyFont="1" applyAlignment="1"/>
    <xf numFmtId="0" fontId="29" fillId="5" borderId="0" xfId="0" applyFont="1" applyFill="1"/>
    <xf numFmtId="0" fontId="35" fillId="6" borderId="0" xfId="0" applyFont="1" applyFill="1" applyBorder="1" applyAlignment="1">
      <alignment vertical="center" wrapText="1"/>
    </xf>
    <xf numFmtId="0" fontId="35" fillId="6" borderId="0" xfId="0" applyFont="1" applyFill="1" applyBorder="1"/>
    <xf numFmtId="0" fontId="32" fillId="6" borderId="0" xfId="0" applyFont="1" applyFill="1" applyBorder="1" applyAlignment="1"/>
    <xf numFmtId="0" fontId="29" fillId="6" borderId="0" xfId="0" applyFont="1" applyFill="1" applyBorder="1" applyAlignment="1">
      <alignment horizontal="center" vertical="center"/>
    </xf>
    <xf numFmtId="0" fontId="37" fillId="6" borderId="12" xfId="0" applyFont="1" applyFill="1" applyBorder="1" applyAlignment="1">
      <alignment horizontal="center" vertical="center"/>
    </xf>
    <xf numFmtId="0" fontId="29" fillId="5" borderId="0" xfId="0" applyFont="1" applyFill="1" applyAlignment="1">
      <alignment vertical="center"/>
    </xf>
    <xf numFmtId="0" fontId="29" fillId="6" borderId="0" xfId="0" applyFont="1" applyFill="1"/>
    <xf numFmtId="0" fontId="38" fillId="6" borderId="0" xfId="0" applyFont="1" applyFill="1" applyAlignment="1">
      <alignment horizontal="left" vertical="center"/>
    </xf>
    <xf numFmtId="0" fontId="41" fillId="6" borderId="0" xfId="0" applyFont="1" applyFill="1" applyBorder="1" applyAlignment="1">
      <alignment vertical="center"/>
    </xf>
    <xf numFmtId="0" fontId="37" fillId="6" borderId="0" xfId="0" applyFont="1" applyFill="1" applyBorder="1" applyAlignment="1">
      <alignment vertical="center"/>
    </xf>
    <xf numFmtId="0" fontId="37" fillId="6" borderId="0" xfId="0" applyFont="1" applyFill="1" applyBorder="1" applyAlignment="1">
      <alignment horizontal="left" vertical="center"/>
    </xf>
    <xf numFmtId="0" fontId="37" fillId="6" borderId="0" xfId="0" applyFont="1" applyFill="1" applyBorder="1" applyAlignment="1">
      <alignment horizontal="center" vertical="center"/>
    </xf>
    <xf numFmtId="0" fontId="37" fillId="6" borderId="0" xfId="0" applyFont="1" applyFill="1" applyAlignment="1">
      <alignment vertical="center"/>
    </xf>
    <xf numFmtId="4" fontId="37" fillId="6" borderId="13" xfId="0" applyNumberFormat="1" applyFont="1" applyFill="1" applyBorder="1" applyAlignment="1">
      <alignment horizontal="right" vertical="center"/>
    </xf>
    <xf numFmtId="10" fontId="37" fillId="0" borderId="13" xfId="2" applyNumberFormat="1" applyFont="1" applyFill="1" applyBorder="1" applyAlignment="1">
      <alignment horizontal="right" vertical="center"/>
    </xf>
    <xf numFmtId="0" fontId="37" fillId="8" borderId="0" xfId="0" applyFont="1" applyFill="1" applyBorder="1" applyAlignment="1">
      <alignment vertical="center"/>
    </xf>
    <xf numFmtId="0" fontId="37" fillId="8" borderId="0" xfId="0" applyFont="1" applyFill="1" applyBorder="1" applyAlignment="1">
      <alignment horizontal="center" vertical="center"/>
    </xf>
    <xf numFmtId="10" fontId="37" fillId="8" borderId="13" xfId="2" applyNumberFormat="1" applyFont="1" applyFill="1" applyBorder="1" applyAlignment="1">
      <alignment horizontal="right" vertical="center"/>
    </xf>
    <xf numFmtId="0" fontId="29" fillId="8" borderId="0" xfId="0" applyFont="1" applyFill="1" applyAlignment="1">
      <alignment vertical="center"/>
    </xf>
    <xf numFmtId="10" fontId="37" fillId="6" borderId="13" xfId="2" applyNumberFormat="1" applyFont="1" applyFill="1" applyBorder="1" applyAlignment="1">
      <alignment horizontal="right" vertical="center"/>
    </xf>
    <xf numFmtId="0" fontId="37" fillId="6" borderId="0" xfId="0" applyFont="1" applyFill="1" applyAlignment="1">
      <alignment horizontal="center" vertical="center"/>
    </xf>
    <xf numFmtId="0" fontId="37" fillId="6" borderId="0" xfId="0" applyFont="1" applyFill="1"/>
    <xf numFmtId="0" fontId="41" fillId="6" borderId="0" xfId="0" applyFont="1" applyFill="1" applyAlignment="1">
      <alignment vertical="center"/>
    </xf>
    <xf numFmtId="0" fontId="11" fillId="6" borderId="0" xfId="0" applyFont="1" applyFill="1"/>
    <xf numFmtId="0" fontId="37" fillId="6" borderId="0" xfId="0" quotePrefix="1" applyFont="1" applyFill="1"/>
    <xf numFmtId="0" fontId="37" fillId="6" borderId="0" xfId="0" applyFont="1" applyFill="1" applyAlignment="1">
      <alignment horizontal="left" vertical="center"/>
    </xf>
    <xf numFmtId="0" fontId="37" fillId="6" borderId="12" xfId="0" applyFont="1" applyFill="1" applyBorder="1"/>
    <xf numFmtId="10" fontId="11" fillId="0" borderId="14" xfId="2" applyNumberFormat="1" applyFont="1" applyFill="1" applyBorder="1" applyAlignment="1">
      <alignment vertical="center"/>
    </xf>
    <xf numFmtId="0" fontId="37" fillId="6" borderId="15" xfId="0" quotePrefix="1" applyFont="1" applyFill="1" applyBorder="1"/>
    <xf numFmtId="0" fontId="37" fillId="4" borderId="0" xfId="0" applyFont="1" applyFill="1" applyAlignment="1">
      <alignment vertical="center"/>
    </xf>
    <xf numFmtId="0" fontId="37" fillId="4" borderId="12" xfId="0" applyFont="1" applyFill="1" applyBorder="1" applyAlignment="1">
      <alignment vertical="center"/>
    </xf>
    <xf numFmtId="3" fontId="37" fillId="0" borderId="14" xfId="0" applyNumberFormat="1" applyFont="1" applyFill="1" applyBorder="1" applyAlignment="1">
      <alignment vertical="center"/>
    </xf>
    <xf numFmtId="0" fontId="37" fillId="6" borderId="15" xfId="0" applyFont="1" applyFill="1" applyBorder="1" applyAlignment="1">
      <alignment vertical="center"/>
    </xf>
    <xf numFmtId="10" fontId="11" fillId="0" borderId="16" xfId="2" applyNumberFormat="1" applyFont="1" applyFill="1" applyBorder="1" applyAlignment="1">
      <alignment vertical="center"/>
    </xf>
    <xf numFmtId="0" fontId="37" fillId="6" borderId="0" xfId="0" applyFont="1" applyFill="1" applyBorder="1"/>
    <xf numFmtId="3" fontId="37" fillId="0" borderId="16" xfId="0" applyNumberFormat="1" applyFont="1" applyFill="1" applyBorder="1" applyAlignment="1">
      <alignment vertical="center"/>
    </xf>
    <xf numFmtId="0" fontId="37" fillId="6" borderId="15" xfId="0" applyFont="1" applyFill="1" applyBorder="1"/>
    <xf numFmtId="0" fontId="37" fillId="4" borderId="0" xfId="0" applyFont="1" applyFill="1" applyBorder="1" applyAlignment="1">
      <alignment vertical="center"/>
    </xf>
    <xf numFmtId="0" fontId="37" fillId="4" borderId="0" xfId="0" applyFont="1" applyFill="1"/>
    <xf numFmtId="0" fontId="37" fillId="6" borderId="14" xfId="0" applyFont="1" applyFill="1" applyBorder="1"/>
    <xf numFmtId="165" fontId="37" fillId="6" borderId="13" xfId="1" applyNumberFormat="1" applyFont="1" applyFill="1" applyBorder="1" applyAlignment="1">
      <alignment vertical="center"/>
    </xf>
    <xf numFmtId="166" fontId="37" fillId="6" borderId="13" xfId="1" applyNumberFormat="1" applyFont="1" applyFill="1" applyBorder="1" applyAlignment="1">
      <alignment vertical="center"/>
    </xf>
    <xf numFmtId="165" fontId="37" fillId="6" borderId="18" xfId="1" applyNumberFormat="1" applyFont="1" applyFill="1" applyBorder="1"/>
    <xf numFmtId="166" fontId="37" fillId="6" borderId="18" xfId="1" applyNumberFormat="1" applyFont="1" applyFill="1" applyBorder="1"/>
    <xf numFmtId="0" fontId="11" fillId="6" borderId="0" xfId="0" applyFont="1" applyFill="1" applyAlignment="1">
      <alignment vertical="center"/>
    </xf>
    <xf numFmtId="165" fontId="37" fillId="0" borderId="19" xfId="1" applyNumberFormat="1" applyFont="1" applyFill="1" applyBorder="1" applyAlignment="1">
      <alignment horizontal="right" vertical="center"/>
    </xf>
    <xf numFmtId="166" fontId="37" fillId="0" borderId="19" xfId="1" applyNumberFormat="1" applyFont="1" applyFill="1" applyBorder="1" applyAlignment="1">
      <alignment horizontal="right" vertical="center"/>
    </xf>
    <xf numFmtId="0" fontId="29" fillId="5" borderId="0" xfId="0" applyFont="1" applyFill="1" applyAlignment="1"/>
    <xf numFmtId="0" fontId="43" fillId="6" borderId="0" xfId="0" applyFont="1" applyFill="1" applyAlignment="1">
      <alignment vertical="center"/>
    </xf>
    <xf numFmtId="0" fontId="45" fillId="2" borderId="0" xfId="0" applyFont="1" applyFill="1" applyBorder="1" applyAlignment="1">
      <alignment vertical="center"/>
    </xf>
    <xf numFmtId="0" fontId="37" fillId="2" borderId="0" xfId="0" applyFont="1" applyFill="1" applyAlignment="1">
      <alignment vertical="center"/>
    </xf>
    <xf numFmtId="0" fontId="47" fillId="0" borderId="52" xfId="0" applyFont="1" applyBorder="1"/>
    <xf numFmtId="0" fontId="47" fillId="0" borderId="55" xfId="0" applyFont="1" applyBorder="1"/>
    <xf numFmtId="0" fontId="47" fillId="0" borderId="57" xfId="0" applyFont="1" applyBorder="1"/>
    <xf numFmtId="0" fontId="48" fillId="6" borderId="0" xfId="0" applyFont="1" applyFill="1" applyBorder="1"/>
    <xf numFmtId="0" fontId="29" fillId="0" borderId="0" xfId="0" applyFont="1" applyBorder="1" applyAlignment="1">
      <alignment vertical="center" wrapText="1"/>
    </xf>
    <xf numFmtId="0" fontId="29" fillId="0" borderId="0" xfId="0" applyFont="1" applyFill="1" applyBorder="1"/>
    <xf numFmtId="0" fontId="29" fillId="0" borderId="51" xfId="0" applyFont="1" applyBorder="1" applyAlignment="1">
      <alignment vertical="center" wrapText="1"/>
    </xf>
    <xf numFmtId="0" fontId="29" fillId="0" borderId="0" xfId="0" applyFont="1" applyAlignment="1">
      <alignment vertical="center"/>
    </xf>
    <xf numFmtId="0" fontId="29" fillId="0" borderId="0" xfId="0" applyFont="1" applyFill="1" applyBorder="1" applyAlignment="1">
      <alignment vertical="center"/>
    </xf>
    <xf numFmtId="0" fontId="37" fillId="0" borderId="48" xfId="0" applyFont="1" applyBorder="1" applyAlignment="1">
      <alignment vertical="center"/>
    </xf>
    <xf numFmtId="0" fontId="37" fillId="0" borderId="35" xfId="0" applyFont="1" applyBorder="1" applyAlignment="1">
      <alignment vertical="center" wrapText="1"/>
    </xf>
    <xf numFmtId="0" fontId="25" fillId="0" borderId="33" xfId="0" applyFont="1" applyBorder="1" applyAlignment="1">
      <alignment vertical="center" wrapText="1"/>
    </xf>
    <xf numFmtId="0" fontId="37" fillId="0" borderId="33" xfId="0" applyFont="1" applyBorder="1" applyAlignment="1">
      <alignment vertical="center" wrapText="1"/>
    </xf>
    <xf numFmtId="0" fontId="37" fillId="0" borderId="42" xfId="0" applyFont="1" applyBorder="1" applyAlignment="1">
      <alignment vertical="center" wrapText="1"/>
    </xf>
    <xf numFmtId="0" fontId="29" fillId="8" borderId="33" xfId="0" applyFont="1" applyFill="1" applyBorder="1" applyAlignment="1">
      <alignment vertical="center" wrapText="1"/>
    </xf>
    <xf numFmtId="0" fontId="29" fillId="8" borderId="35" xfId="0" applyFont="1" applyFill="1" applyBorder="1" applyAlignment="1">
      <alignment vertical="center" wrapText="1"/>
    </xf>
    <xf numFmtId="0" fontId="7" fillId="8" borderId="33" xfId="0" applyFont="1" applyFill="1" applyBorder="1" applyAlignment="1">
      <alignment vertical="center" wrapText="1"/>
    </xf>
    <xf numFmtId="0" fontId="7" fillId="8" borderId="35" xfId="0" applyFont="1" applyFill="1" applyBorder="1" applyAlignment="1">
      <alignment vertical="center" wrapText="1"/>
    </xf>
    <xf numFmtId="0" fontId="7" fillId="8" borderId="0" xfId="0" applyFont="1" applyFill="1" applyBorder="1"/>
    <xf numFmtId="0" fontId="37" fillId="0" borderId="33" xfId="0" applyFont="1" applyFill="1" applyBorder="1" applyAlignment="1">
      <alignment vertical="center"/>
    </xf>
    <xf numFmtId="0" fontId="25" fillId="6" borderId="33" xfId="0" applyFont="1" applyFill="1" applyBorder="1" applyAlignment="1">
      <alignment horizontal="left" vertical="center" wrapText="1"/>
    </xf>
    <xf numFmtId="0" fontId="25" fillId="0" borderId="33" xfId="0" applyFont="1" applyFill="1" applyBorder="1" applyAlignment="1">
      <alignment horizontal="left" vertical="center" wrapText="1"/>
    </xf>
    <xf numFmtId="0" fontId="25" fillId="0" borderId="33" xfId="0" applyFont="1" applyBorder="1" applyAlignment="1">
      <alignment horizontal="left" vertical="center" wrapText="1"/>
    </xf>
    <xf numFmtId="0" fontId="25" fillId="0" borderId="35" xfId="0" applyFont="1" applyFill="1" applyBorder="1" applyAlignment="1">
      <alignment vertical="center" wrapText="1"/>
    </xf>
    <xf numFmtId="0" fontId="25" fillId="0" borderId="33" xfId="0" applyFont="1" applyFill="1" applyBorder="1" applyAlignment="1">
      <alignment vertical="center" wrapText="1"/>
    </xf>
    <xf numFmtId="0" fontId="37" fillId="0" borderId="41" xfId="0" applyFont="1" applyBorder="1" applyAlignment="1">
      <alignment vertical="center" wrapText="1"/>
    </xf>
    <xf numFmtId="0" fontId="37" fillId="0" borderId="44" xfId="0" applyFont="1" applyBorder="1" applyAlignment="1">
      <alignment vertical="center" wrapText="1"/>
    </xf>
    <xf numFmtId="0" fontId="25" fillId="0" borderId="35" xfId="0" applyFont="1" applyBorder="1" applyAlignment="1">
      <alignment vertical="center" wrapText="1"/>
    </xf>
    <xf numFmtId="0" fontId="32" fillId="15" borderId="33" xfId="0" applyFont="1" applyFill="1" applyBorder="1" applyAlignment="1">
      <alignment vertical="center"/>
    </xf>
    <xf numFmtId="0" fontId="29" fillId="15" borderId="35" xfId="0" applyFont="1" applyFill="1" applyBorder="1" applyAlignment="1">
      <alignment vertical="center" wrapText="1"/>
    </xf>
    <xf numFmtId="0" fontId="25" fillId="0" borderId="38" xfId="0" applyFont="1" applyBorder="1" applyAlignment="1">
      <alignment vertical="center" wrapText="1"/>
    </xf>
    <xf numFmtId="0" fontId="25" fillId="0" borderId="44" xfId="0" applyFont="1" applyFill="1" applyBorder="1" applyAlignment="1">
      <alignment vertical="center" wrapText="1"/>
    </xf>
    <xf numFmtId="0" fontId="25" fillId="0" borderId="41" xfId="0" applyFont="1" applyFill="1" applyBorder="1" applyAlignment="1">
      <alignment vertical="center" wrapText="1"/>
    </xf>
    <xf numFmtId="0" fontId="25" fillId="0" borderId="38" xfId="0" applyFont="1" applyFill="1" applyBorder="1" applyAlignment="1">
      <alignment vertical="center" wrapText="1"/>
    </xf>
    <xf numFmtId="0" fontId="29" fillId="0" borderId="48" xfId="0" applyFont="1" applyFill="1" applyBorder="1" applyAlignment="1">
      <alignment vertical="center" wrapText="1"/>
    </xf>
    <xf numFmtId="0" fontId="37" fillId="0" borderId="35" xfId="0" applyFont="1" applyFill="1" applyBorder="1" applyAlignment="1">
      <alignment vertical="center" wrapText="1"/>
    </xf>
    <xf numFmtId="0" fontId="37" fillId="0" borderId="44" xfId="0" applyFont="1" applyFill="1" applyBorder="1" applyAlignment="1">
      <alignment vertical="center" wrapText="1"/>
    </xf>
    <xf numFmtId="0" fontId="25" fillId="0" borderId="35" xfId="0" applyFont="1" applyFill="1" applyBorder="1" applyAlignment="1">
      <alignment vertical="center"/>
    </xf>
    <xf numFmtId="0" fontId="37" fillId="0" borderId="38" xfId="0" applyFont="1" applyFill="1" applyBorder="1" applyAlignment="1">
      <alignment vertical="center" wrapText="1"/>
    </xf>
    <xf numFmtId="0" fontId="37" fillId="0" borderId="33" xfId="0" applyFont="1" applyFill="1" applyBorder="1" applyAlignment="1">
      <alignment vertical="center" wrapText="1"/>
    </xf>
    <xf numFmtId="0" fontId="37" fillId="6" borderId="35" xfId="0" applyFont="1" applyFill="1" applyBorder="1" applyAlignment="1">
      <alignment vertical="center" wrapText="1"/>
    </xf>
    <xf numFmtId="0" fontId="25" fillId="6" borderId="35" xfId="0" applyFont="1" applyFill="1" applyBorder="1" applyAlignment="1">
      <alignment vertical="center" wrapText="1"/>
    </xf>
    <xf numFmtId="3" fontId="25" fillId="6" borderId="35" xfId="0" applyNumberFormat="1" applyFont="1" applyFill="1" applyBorder="1" applyAlignment="1" applyProtection="1">
      <alignment vertical="center" wrapText="1"/>
      <protection locked="0"/>
    </xf>
    <xf numFmtId="3" fontId="37" fillId="6" borderId="35" xfId="0" applyNumberFormat="1" applyFont="1" applyFill="1" applyBorder="1" applyAlignment="1" applyProtection="1">
      <alignment vertical="center" wrapText="1"/>
      <protection locked="0"/>
    </xf>
    <xf numFmtId="0" fontId="37" fillId="6" borderId="41" xfId="0" applyFont="1" applyFill="1" applyBorder="1" applyAlignment="1">
      <alignment vertical="center" wrapText="1"/>
    </xf>
    <xf numFmtId="0" fontId="37" fillId="6" borderId="33" xfId="0" applyFont="1" applyFill="1" applyBorder="1" applyAlignment="1">
      <alignment vertical="center"/>
    </xf>
    <xf numFmtId="0" fontId="37" fillId="6" borderId="33" xfId="0" applyFont="1" applyFill="1" applyBorder="1" applyAlignment="1">
      <alignment vertical="center" wrapText="1"/>
    </xf>
    <xf numFmtId="0" fontId="25" fillId="0" borderId="33" xfId="0" applyFont="1" applyFill="1" applyBorder="1" applyAlignment="1">
      <alignment wrapText="1"/>
    </xf>
    <xf numFmtId="0" fontId="25" fillId="6" borderId="33" xfId="0" applyFont="1" applyFill="1" applyBorder="1" applyAlignment="1">
      <alignment vertical="center" wrapText="1"/>
    </xf>
    <xf numFmtId="0" fontId="29" fillId="0" borderId="41" xfId="0" applyFont="1" applyBorder="1" applyAlignment="1">
      <alignment vertical="center" wrapText="1"/>
    </xf>
    <xf numFmtId="0" fontId="29" fillId="0" borderId="35" xfId="0" applyFont="1" applyBorder="1" applyAlignment="1">
      <alignment vertical="center" wrapText="1"/>
    </xf>
    <xf numFmtId="0" fontId="50" fillId="0" borderId="0" xfId="0" applyFont="1"/>
    <xf numFmtId="0" fontId="47" fillId="0" borderId="0" xfId="0" applyFont="1"/>
    <xf numFmtId="0" fontId="47" fillId="0" borderId="53" xfId="0" applyFont="1" applyBorder="1"/>
    <xf numFmtId="0" fontId="47" fillId="0" borderId="54" xfId="0" applyFont="1" applyBorder="1"/>
    <xf numFmtId="2" fontId="47" fillId="0" borderId="0" xfId="0" applyNumberFormat="1" applyFont="1"/>
    <xf numFmtId="10" fontId="47" fillId="16" borderId="55" xfId="2" applyNumberFormat="1" applyFont="1" applyFill="1" applyBorder="1"/>
    <xf numFmtId="10" fontId="47" fillId="0" borderId="0" xfId="2" applyNumberFormat="1" applyFont="1" applyBorder="1"/>
    <xf numFmtId="0" fontId="47" fillId="0" borderId="0" xfId="0" applyFont="1" applyBorder="1"/>
    <xf numFmtId="10" fontId="47" fillId="0" borderId="56" xfId="2" applyNumberFormat="1" applyFont="1" applyBorder="1"/>
    <xf numFmtId="0" fontId="47" fillId="0" borderId="56" xfId="0" applyFont="1" applyBorder="1"/>
    <xf numFmtId="10" fontId="47" fillId="0" borderId="0" xfId="0" applyNumberFormat="1" applyFont="1" applyBorder="1"/>
    <xf numFmtId="168" fontId="47" fillId="0" borderId="0" xfId="0" applyNumberFormat="1" applyFont="1"/>
    <xf numFmtId="0" fontId="47" fillId="0" borderId="58" xfId="0" applyFont="1" applyBorder="1"/>
    <xf numFmtId="0" fontId="47" fillId="0" borderId="59" xfId="0" applyFont="1" applyBorder="1"/>
    <xf numFmtId="10" fontId="47" fillId="16" borderId="57" xfId="2" applyNumberFormat="1" applyFont="1" applyFill="1" applyBorder="1"/>
    <xf numFmtId="10" fontId="47" fillId="0" borderId="58" xfId="2" applyNumberFormat="1" applyFont="1" applyBorder="1"/>
    <xf numFmtId="10" fontId="47" fillId="0" borderId="59" xfId="2" applyNumberFormat="1" applyFont="1" applyBorder="1"/>
    <xf numFmtId="9" fontId="47" fillId="0" borderId="0" xfId="2" applyFont="1"/>
    <xf numFmtId="0" fontId="47" fillId="0" borderId="46" xfId="0" applyFont="1" applyBorder="1"/>
    <xf numFmtId="49" fontId="47" fillId="0" borderId="47" xfId="0" applyNumberFormat="1" applyFont="1" applyBorder="1" applyAlignment="1">
      <alignment horizontal="right"/>
    </xf>
    <xf numFmtId="9" fontId="47" fillId="0" borderId="60" xfId="0" applyNumberFormat="1" applyFont="1" applyBorder="1"/>
    <xf numFmtId="0" fontId="47" fillId="0" borderId="0" xfId="0" applyFont="1" applyFill="1" applyBorder="1"/>
    <xf numFmtId="49" fontId="47" fillId="0" borderId="0" xfId="0" applyNumberFormat="1" applyFont="1" applyFill="1" applyBorder="1"/>
    <xf numFmtId="0" fontId="37" fillId="0" borderId="42" xfId="0" applyFont="1" applyBorder="1"/>
    <xf numFmtId="0" fontId="37" fillId="0" borderId="42" xfId="0" applyFont="1" applyBorder="1" applyAlignment="1">
      <alignment wrapText="1"/>
    </xf>
    <xf numFmtId="0" fontId="37" fillId="0" borderId="42" xfId="0" applyFont="1" applyBorder="1" applyAlignment="1">
      <alignment textRotation="90"/>
    </xf>
    <xf numFmtId="4" fontId="11" fillId="6" borderId="33" xfId="0" applyNumberFormat="1" applyFont="1" applyFill="1" applyBorder="1" applyAlignment="1">
      <alignment horizontal="right"/>
    </xf>
    <xf numFmtId="9" fontId="11" fillId="0" borderId="33" xfId="2" applyFont="1" applyFill="1" applyBorder="1" applyAlignment="1">
      <alignment horizontal="right"/>
    </xf>
    <xf numFmtId="1" fontId="11" fillId="6" borderId="33" xfId="0" applyNumberFormat="1" applyFont="1" applyFill="1" applyBorder="1" applyAlignment="1">
      <alignment horizontal="right"/>
    </xf>
    <xf numFmtId="2" fontId="11" fillId="6" borderId="33" xfId="0" applyNumberFormat="1" applyFont="1" applyFill="1" applyBorder="1" applyAlignment="1">
      <alignment horizontal="right"/>
    </xf>
    <xf numFmtId="4" fontId="37" fillId="6" borderId="33" xfId="0" applyNumberFormat="1" applyFont="1" applyFill="1" applyBorder="1" applyAlignment="1">
      <alignment horizontal="right"/>
    </xf>
    <xf numFmtId="9" fontId="37" fillId="0" borderId="33" xfId="2" applyFont="1" applyFill="1" applyBorder="1" applyAlignment="1">
      <alignment horizontal="right"/>
    </xf>
    <xf numFmtId="1" fontId="37" fillId="6" borderId="33" xfId="0" applyNumberFormat="1" applyFont="1" applyFill="1" applyBorder="1" applyAlignment="1">
      <alignment horizontal="right"/>
    </xf>
    <xf numFmtId="2" fontId="37" fillId="0" borderId="33" xfId="0" applyNumberFormat="1" applyFont="1" applyBorder="1" applyAlignment="1">
      <alignment horizontal="right"/>
    </xf>
    <xf numFmtId="2" fontId="37" fillId="6" borderId="33" xfId="0" applyNumberFormat="1" applyFont="1" applyFill="1" applyBorder="1" applyAlignment="1">
      <alignment horizontal="right"/>
    </xf>
    <xf numFmtId="4" fontId="46" fillId="6" borderId="33" xfId="0" applyNumberFormat="1" applyFont="1" applyFill="1" applyBorder="1" applyAlignment="1">
      <alignment horizontal="right"/>
    </xf>
    <xf numFmtId="1" fontId="46" fillId="12" borderId="30" xfId="0" applyNumberFormat="1" applyFont="1" applyFill="1" applyBorder="1" applyAlignment="1" applyProtection="1">
      <alignment horizontal="right" wrapText="1"/>
      <protection locked="0"/>
    </xf>
    <xf numFmtId="2" fontId="46" fillId="12" borderId="30" xfId="0" applyNumberFormat="1" applyFont="1" applyFill="1" applyBorder="1" applyAlignment="1" applyProtection="1">
      <alignment horizontal="right" wrapText="1"/>
      <protection locked="0"/>
    </xf>
    <xf numFmtId="2" fontId="46" fillId="12" borderId="45" xfId="0" applyNumberFormat="1" applyFont="1" applyFill="1" applyBorder="1" applyAlignment="1" applyProtection="1">
      <alignment horizontal="right" wrapText="1"/>
      <protection locked="0"/>
    </xf>
    <xf numFmtId="1" fontId="46" fillId="6" borderId="33" xfId="0" applyNumberFormat="1" applyFont="1" applyFill="1" applyBorder="1" applyAlignment="1">
      <alignment horizontal="right"/>
    </xf>
    <xf numFmtId="2" fontId="46" fillId="0" borderId="33" xfId="0" applyNumberFormat="1" applyFont="1" applyBorder="1" applyAlignment="1">
      <alignment horizontal="right"/>
    </xf>
    <xf numFmtId="2" fontId="46" fillId="6" borderId="33" xfId="0" applyNumberFormat="1" applyFont="1" applyFill="1" applyBorder="1" applyAlignment="1">
      <alignment horizontal="right"/>
    </xf>
    <xf numFmtId="4" fontId="37" fillId="6" borderId="34" xfId="0" applyNumberFormat="1" applyFont="1" applyFill="1" applyBorder="1" applyAlignment="1">
      <alignment horizontal="right"/>
    </xf>
    <xf numFmtId="1" fontId="46" fillId="12" borderId="46" xfId="0" applyNumberFormat="1" applyFont="1" applyFill="1" applyBorder="1" applyAlignment="1" applyProtection="1">
      <alignment horizontal="right" wrapText="1"/>
      <protection locked="0"/>
    </xf>
    <xf numFmtId="1" fontId="37" fillId="6" borderId="35" xfId="0" applyNumberFormat="1" applyFont="1" applyFill="1" applyBorder="1" applyAlignment="1">
      <alignment horizontal="right"/>
    </xf>
    <xf numFmtId="1" fontId="46" fillId="12" borderId="45" xfId="0" applyNumberFormat="1" applyFont="1" applyFill="1" applyBorder="1" applyAlignment="1" applyProtection="1">
      <alignment horizontal="right" wrapText="1"/>
      <protection locked="0"/>
    </xf>
    <xf numFmtId="4" fontId="37" fillId="13" borderId="34" xfId="0" applyNumberFormat="1" applyFont="1" applyFill="1" applyBorder="1" applyAlignment="1" applyProtection="1">
      <alignment horizontal="right" wrapText="1"/>
      <protection locked="0"/>
    </xf>
    <xf numFmtId="1" fontId="46" fillId="12" borderId="47" xfId="0" applyNumberFormat="1" applyFont="1" applyFill="1" applyBorder="1" applyAlignment="1" applyProtection="1">
      <alignment horizontal="right" wrapText="1"/>
      <protection locked="0"/>
    </xf>
    <xf numFmtId="2" fontId="37" fillId="13" borderId="33" xfId="0" applyNumberFormat="1" applyFont="1" applyFill="1" applyBorder="1" applyAlignment="1" applyProtection="1">
      <alignment horizontal="right" wrapText="1"/>
      <protection locked="0"/>
    </xf>
    <xf numFmtId="0" fontId="37" fillId="6" borderId="33" xfId="0" applyFont="1" applyFill="1" applyBorder="1" applyAlignment="1">
      <alignment horizontal="center"/>
    </xf>
    <xf numFmtId="0" fontId="37" fillId="0" borderId="42" xfId="0" applyFont="1" applyBorder="1" applyAlignment="1">
      <alignment horizontal="center" vertical="center" wrapText="1"/>
    </xf>
    <xf numFmtId="3" fontId="37" fillId="12" borderId="45" xfId="0" applyNumberFormat="1" applyFont="1" applyFill="1" applyBorder="1" applyAlignment="1" applyProtection="1">
      <alignment horizontal="right" wrapText="1"/>
      <protection locked="0"/>
    </xf>
    <xf numFmtId="9" fontId="37" fillId="6" borderId="33" xfId="0" applyNumberFormat="1" applyFont="1" applyFill="1" applyBorder="1" applyAlignment="1">
      <alignment horizontal="right"/>
    </xf>
    <xf numFmtId="0" fontId="46" fillId="0" borderId="33" xfId="0" applyFont="1" applyFill="1" applyBorder="1" applyAlignment="1">
      <alignment horizontal="right"/>
    </xf>
    <xf numFmtId="9" fontId="46" fillId="0" borderId="33" xfId="0" applyNumberFormat="1" applyFont="1" applyFill="1" applyBorder="1" applyAlignment="1">
      <alignment horizontal="right"/>
    </xf>
    <xf numFmtId="1" fontId="37" fillId="0" borderId="0" xfId="0" applyNumberFormat="1" applyFont="1" applyFill="1"/>
    <xf numFmtId="0" fontId="37" fillId="0" borderId="0" xfId="0" applyFont="1"/>
    <xf numFmtId="0" fontId="46" fillId="6" borderId="0" xfId="0" applyFont="1" applyFill="1" applyBorder="1" applyAlignment="1">
      <alignment horizontal="right" wrapText="1"/>
    </xf>
    <xf numFmtId="10" fontId="11" fillId="6" borderId="33" xfId="2" applyNumberFormat="1" applyFont="1" applyFill="1" applyBorder="1" applyAlignment="1">
      <alignment horizontal="right"/>
    </xf>
    <xf numFmtId="10" fontId="37" fillId="6" borderId="33" xfId="2" applyNumberFormat="1" applyFont="1" applyFill="1" applyBorder="1" applyAlignment="1">
      <alignment horizontal="right"/>
    </xf>
    <xf numFmtId="0" fontId="46" fillId="6" borderId="0" xfId="0" applyFont="1" applyFill="1"/>
    <xf numFmtId="10" fontId="46" fillId="6" borderId="33" xfId="2" applyNumberFormat="1" applyFont="1" applyFill="1" applyBorder="1" applyAlignment="1">
      <alignment horizontal="right"/>
    </xf>
    <xf numFmtId="10" fontId="37" fillId="6" borderId="45" xfId="2" applyNumberFormat="1" applyFont="1" applyFill="1" applyBorder="1" applyAlignment="1">
      <alignment horizontal="right"/>
    </xf>
    <xf numFmtId="1" fontId="37" fillId="6" borderId="45" xfId="0" applyNumberFormat="1" applyFont="1" applyFill="1" applyBorder="1" applyAlignment="1">
      <alignment horizontal="right"/>
    </xf>
    <xf numFmtId="0" fontId="11" fillId="6" borderId="0" xfId="0" applyFont="1" applyFill="1" applyBorder="1" applyAlignment="1">
      <alignment horizontal="center"/>
    </xf>
    <xf numFmtId="0" fontId="52" fillId="6" borderId="0" xfId="0" applyFont="1" applyFill="1"/>
    <xf numFmtId="0" fontId="37" fillId="0" borderId="0" xfId="0" applyFont="1" applyBorder="1" applyAlignment="1">
      <alignment horizontal="center"/>
    </xf>
    <xf numFmtId="0" fontId="37" fillId="0" borderId="0" xfId="0" applyFont="1" applyFill="1"/>
    <xf numFmtId="0" fontId="37" fillId="0" borderId="0" xfId="0" applyFont="1" applyFill="1" applyBorder="1"/>
    <xf numFmtId="2" fontId="37" fillId="6" borderId="0" xfId="0" applyNumberFormat="1" applyFont="1" applyFill="1" applyBorder="1"/>
    <xf numFmtId="0" fontId="11" fillId="6" borderId="0" xfId="0" applyFont="1" applyFill="1" applyAlignment="1">
      <alignment horizontal="right"/>
    </xf>
    <xf numFmtId="0" fontId="51" fillId="6" borderId="0" xfId="0" applyFont="1" applyFill="1"/>
    <xf numFmtId="0" fontId="37" fillId="6" borderId="0" xfId="0" applyFont="1" applyFill="1" applyAlignment="1">
      <alignment horizontal="left" indent="2"/>
    </xf>
    <xf numFmtId="0" fontId="37" fillId="0" borderId="0" xfId="0" applyFont="1" applyFill="1" applyBorder="1" applyAlignment="1">
      <alignment horizontal="center" vertical="center"/>
    </xf>
    <xf numFmtId="0" fontId="46" fillId="6" borderId="0" xfId="0" applyFont="1" applyFill="1" applyAlignment="1">
      <alignment horizontal="left" indent="2"/>
    </xf>
    <xf numFmtId="0" fontId="46" fillId="0" borderId="0" xfId="0" applyFont="1"/>
    <xf numFmtId="0" fontId="37" fillId="6" borderId="0" xfId="0" applyFont="1" applyFill="1" applyAlignment="1">
      <alignment horizontal="right"/>
    </xf>
    <xf numFmtId="0" fontId="46" fillId="0" borderId="0" xfId="0" applyFont="1" applyFill="1"/>
    <xf numFmtId="0" fontId="53" fillId="6" borderId="0" xfId="0" applyFont="1" applyFill="1"/>
    <xf numFmtId="0" fontId="37" fillId="0" borderId="0" xfId="0" applyFont="1" applyFill="1" applyAlignment="1">
      <alignment vertical="top"/>
    </xf>
    <xf numFmtId="0" fontId="7" fillId="6" borderId="0" xfId="0" applyFont="1" applyFill="1" applyBorder="1"/>
    <xf numFmtId="0" fontId="29" fillId="6" borderId="0" xfId="0" applyFont="1" applyFill="1" applyBorder="1"/>
    <xf numFmtId="0" fontId="29" fillId="6" borderId="0" xfId="0" applyFont="1" applyFill="1" applyBorder="1" applyAlignment="1">
      <alignment horizontal="left"/>
    </xf>
    <xf numFmtId="0" fontId="48" fillId="6" borderId="0" xfId="0" applyFont="1" applyFill="1"/>
    <xf numFmtId="0" fontId="32" fillId="6" borderId="0" xfId="0" applyFont="1" applyFill="1"/>
    <xf numFmtId="0" fontId="47" fillId="6" borderId="0" xfId="0" applyFont="1" applyFill="1" applyAlignment="1">
      <alignment horizontal="left" vertical="top" wrapText="1"/>
    </xf>
    <xf numFmtId="0" fontId="29" fillId="0" borderId="61" xfId="0" applyFont="1" applyBorder="1" applyAlignment="1">
      <alignment vertical="center" wrapText="1"/>
    </xf>
    <xf numFmtId="0" fontId="29" fillId="0" borderId="44" xfId="0" applyFont="1" applyBorder="1" applyAlignment="1">
      <alignment vertical="center" wrapText="1"/>
    </xf>
    <xf numFmtId="0" fontId="34" fillId="2" borderId="33" xfId="0" applyFont="1" applyFill="1" applyBorder="1" applyAlignment="1">
      <alignment vertical="center"/>
    </xf>
    <xf numFmtId="0" fontId="34" fillId="2" borderId="34" xfId="0" applyFont="1" applyFill="1" applyBorder="1" applyAlignment="1">
      <alignment vertical="center"/>
    </xf>
    <xf numFmtId="0" fontId="29" fillId="0" borderId="48" xfId="0" applyFont="1" applyBorder="1" applyAlignment="1">
      <alignment vertical="center" wrapText="1"/>
    </xf>
    <xf numFmtId="0" fontId="7" fillId="0" borderId="48" xfId="0" applyFont="1" applyFill="1" applyBorder="1" applyAlignment="1">
      <alignment vertical="center"/>
    </xf>
    <xf numFmtId="0" fontId="25" fillId="0" borderId="36" xfId="0" applyFont="1" applyBorder="1" applyAlignment="1">
      <alignment vertical="center" wrapText="1"/>
    </xf>
    <xf numFmtId="0" fontId="25" fillId="0" borderId="42" xfId="0" applyFont="1" applyBorder="1" applyAlignment="1">
      <alignment vertical="center" wrapText="1"/>
    </xf>
    <xf numFmtId="0" fontId="25" fillId="0" borderId="39" xfId="0" applyFont="1" applyBorder="1" applyAlignment="1">
      <alignment vertical="center" wrapText="1"/>
    </xf>
    <xf numFmtId="0" fontId="29" fillId="6" borderId="0" xfId="0" applyFont="1" applyFill="1" applyBorder="1" applyAlignment="1">
      <alignment vertical="center" wrapText="1"/>
    </xf>
    <xf numFmtId="0" fontId="3" fillId="6" borderId="8" xfId="0" applyFont="1" applyFill="1" applyBorder="1"/>
    <xf numFmtId="0" fontId="0" fillId="0" borderId="8" xfId="0" applyBorder="1"/>
    <xf numFmtId="0" fontId="0" fillId="0" borderId="9" xfId="0" applyBorder="1"/>
    <xf numFmtId="0" fontId="0" fillId="6" borderId="15" xfId="0" applyFill="1" applyBorder="1"/>
    <xf numFmtId="0" fontId="25" fillId="0" borderId="42" xfId="0" applyFont="1" applyFill="1" applyBorder="1" applyAlignment="1">
      <alignment vertical="center" wrapText="1"/>
    </xf>
    <xf numFmtId="0" fontId="25" fillId="0" borderId="34" xfId="0" applyFont="1" applyFill="1" applyBorder="1" applyAlignment="1">
      <alignment vertical="center" wrapText="1"/>
    </xf>
    <xf numFmtId="0" fontId="25" fillId="0" borderId="33" xfId="0" applyFont="1" applyFill="1" applyBorder="1" applyAlignment="1">
      <alignment vertical="center"/>
    </xf>
    <xf numFmtId="0" fontId="25" fillId="0" borderId="39" xfId="0" applyFont="1" applyFill="1" applyBorder="1" applyAlignment="1">
      <alignment vertical="center"/>
    </xf>
    <xf numFmtId="3" fontId="25" fillId="6" borderId="33" xfId="0" applyNumberFormat="1" applyFont="1" applyFill="1" applyBorder="1" applyAlignment="1" applyProtection="1">
      <alignment vertical="center" wrapText="1"/>
      <protection locked="0"/>
    </xf>
    <xf numFmtId="3" fontId="37" fillId="6" borderId="33" xfId="0" applyNumberFormat="1" applyFont="1" applyFill="1" applyBorder="1" applyAlignment="1" applyProtection="1">
      <alignment vertical="center" wrapText="1"/>
      <protection locked="0"/>
    </xf>
    <xf numFmtId="0" fontId="37" fillId="6" borderId="39" xfId="0" applyFont="1" applyFill="1" applyBorder="1" applyAlignment="1">
      <alignment vertical="center" wrapText="1"/>
    </xf>
    <xf numFmtId="0" fontId="37" fillId="0" borderId="39" xfId="0" applyFont="1" applyBorder="1" applyAlignment="1">
      <alignment vertical="center" wrapText="1"/>
    </xf>
    <xf numFmtId="2" fontId="6" fillId="4" borderId="0" xfId="0" quotePrefix="1" applyNumberFormat="1" applyFont="1" applyFill="1" applyAlignment="1">
      <alignment vertical="top" wrapText="1"/>
    </xf>
    <xf numFmtId="0" fontId="29" fillId="15" borderId="48" xfId="0" applyFont="1" applyFill="1" applyBorder="1" applyAlignment="1">
      <alignment vertical="center" wrapText="1"/>
    </xf>
    <xf numFmtId="0" fontId="29" fillId="15" borderId="34" xfId="0" applyFont="1" applyFill="1" applyBorder="1" applyAlignment="1">
      <alignment vertical="center" wrapText="1"/>
    </xf>
    <xf numFmtId="0" fontId="37" fillId="6" borderId="0" xfId="0" applyFont="1" applyFill="1" applyAlignment="1">
      <alignment wrapText="1"/>
    </xf>
    <xf numFmtId="2" fontId="32" fillId="0" borderId="0" xfId="0" applyNumberFormat="1" applyFont="1" applyAlignment="1">
      <alignment vertical="center" wrapText="1"/>
    </xf>
    <xf numFmtId="2" fontId="29" fillId="0" borderId="0" xfId="0" applyNumberFormat="1" applyFont="1" applyAlignment="1">
      <alignment vertical="center" wrapText="1"/>
    </xf>
    <xf numFmtId="2" fontId="29" fillId="3" borderId="1" xfId="0" quotePrefix="1" applyNumberFormat="1" applyFont="1" applyFill="1" applyBorder="1" applyAlignment="1">
      <alignment horizontal="left" vertical="top" wrapText="1"/>
    </xf>
    <xf numFmtId="2" fontId="29" fillId="3" borderId="2" xfId="0" quotePrefix="1" applyNumberFormat="1" applyFont="1" applyFill="1" applyBorder="1" applyAlignment="1">
      <alignment horizontal="left" vertical="top" wrapText="1"/>
    </xf>
    <xf numFmtId="2" fontId="29" fillId="3" borderId="3" xfId="0" quotePrefix="1" applyNumberFormat="1" applyFont="1" applyFill="1" applyBorder="1" applyAlignment="1">
      <alignment horizontal="left" vertical="top" wrapText="1"/>
    </xf>
    <xf numFmtId="0" fontId="34" fillId="2" borderId="7" xfId="0" applyFont="1" applyFill="1" applyBorder="1" applyAlignment="1">
      <alignment horizontal="center" vertical="center"/>
    </xf>
    <xf numFmtId="0" fontId="34" fillId="2" borderId="8" xfId="0" applyFont="1" applyFill="1" applyBorder="1" applyAlignment="1">
      <alignment horizontal="center" vertical="center"/>
    </xf>
    <xf numFmtId="0" fontId="34" fillId="2" borderId="9" xfId="0" applyFont="1" applyFill="1" applyBorder="1" applyAlignment="1">
      <alignment horizontal="center" vertical="center"/>
    </xf>
    <xf numFmtId="0" fontId="30" fillId="6" borderId="0" xfId="0" applyFont="1" applyFill="1" applyBorder="1" applyAlignment="1">
      <alignment horizontal="center"/>
    </xf>
    <xf numFmtId="0" fontId="36" fillId="7" borderId="10" xfId="0" applyFont="1" applyFill="1" applyBorder="1" applyAlignment="1">
      <alignment horizontal="center"/>
    </xf>
    <xf numFmtId="0" fontId="36" fillId="7" borderId="11" xfId="0" applyFont="1" applyFill="1" applyBorder="1" applyAlignment="1">
      <alignment horizontal="center"/>
    </xf>
    <xf numFmtId="0" fontId="37" fillId="6" borderId="0" xfId="0" applyFont="1" applyFill="1" applyBorder="1" applyAlignment="1">
      <alignment horizontal="left" vertical="center"/>
    </xf>
    <xf numFmtId="0" fontId="37" fillId="6" borderId="7" xfId="0" applyFont="1" applyFill="1" applyBorder="1" applyAlignment="1">
      <alignment horizontal="center" vertical="center"/>
    </xf>
    <xf numFmtId="0" fontId="37" fillId="6" borderId="9" xfId="0" applyFont="1" applyFill="1" applyBorder="1" applyAlignment="1">
      <alignment horizontal="center" vertical="center"/>
    </xf>
    <xf numFmtId="0" fontId="37" fillId="6" borderId="8" xfId="0" applyFont="1" applyFill="1" applyBorder="1" applyAlignment="1">
      <alignment horizontal="center" vertical="center"/>
    </xf>
    <xf numFmtId="0" fontId="39" fillId="6" borderId="0" xfId="0" applyFont="1" applyFill="1" applyAlignment="1">
      <alignment vertical="center"/>
    </xf>
    <xf numFmtId="0" fontId="40" fillId="6" borderId="0" xfId="0" applyFont="1" applyFill="1" applyAlignment="1">
      <alignment vertical="center"/>
    </xf>
    <xf numFmtId="0" fontId="41" fillId="6" borderId="0" xfId="0" applyFont="1" applyFill="1" applyAlignment="1">
      <alignment vertical="center"/>
    </xf>
    <xf numFmtId="0" fontId="42" fillId="6" borderId="0" xfId="0" applyFont="1" applyFill="1" applyAlignment="1">
      <alignment vertical="center"/>
    </xf>
    <xf numFmtId="0" fontId="37" fillId="6" borderId="0" xfId="0" applyFont="1" applyFill="1" applyBorder="1" applyAlignment="1">
      <alignment horizontal="left" vertical="center" wrapText="1"/>
    </xf>
    <xf numFmtId="0" fontId="37" fillId="8" borderId="0" xfId="0" applyFont="1" applyFill="1" applyBorder="1" applyAlignment="1">
      <alignment horizontal="left" vertical="center" wrapText="1"/>
    </xf>
    <xf numFmtId="0" fontId="37" fillId="6" borderId="0" xfId="0" applyFont="1" applyFill="1" applyAlignment="1">
      <alignment vertical="center"/>
    </xf>
    <xf numFmtId="0" fontId="11" fillId="6" borderId="0" xfId="0" applyFont="1" applyFill="1" applyAlignment="1">
      <alignment vertical="center" wrapText="1"/>
    </xf>
    <xf numFmtId="0" fontId="11" fillId="6" borderId="0" xfId="0" applyFont="1" applyFill="1" applyAlignment="1">
      <alignment vertical="center"/>
    </xf>
    <xf numFmtId="0" fontId="37" fillId="6" borderId="0" xfId="0" applyFont="1" applyFill="1" applyAlignment="1">
      <alignment horizontal="center" vertical="center" wrapText="1"/>
    </xf>
    <xf numFmtId="0" fontId="37" fillId="4" borderId="0" xfId="0" applyFont="1" applyFill="1" applyAlignment="1">
      <alignment vertical="center"/>
    </xf>
    <xf numFmtId="0" fontId="37" fillId="4" borderId="0" xfId="0" applyFont="1" applyFill="1" applyAlignment="1">
      <alignment horizontal="center" vertical="center" wrapText="1"/>
    </xf>
    <xf numFmtId="0" fontId="11" fillId="4" borderId="0" xfId="0" applyFont="1" applyFill="1" applyAlignment="1">
      <alignment vertical="center" wrapText="1"/>
    </xf>
    <xf numFmtId="0" fontId="11" fillId="4" borderId="0" xfId="0" applyFont="1" applyFill="1" applyAlignment="1">
      <alignment vertical="center"/>
    </xf>
    <xf numFmtId="0" fontId="37" fillId="6" borderId="0" xfId="0" applyFont="1" applyFill="1" applyAlignment="1">
      <alignment vertical="center" wrapText="1"/>
    </xf>
    <xf numFmtId="0" fontId="44" fillId="6" borderId="0" xfId="0" applyFont="1" applyFill="1" applyAlignment="1">
      <alignment horizontal="left" vertical="center"/>
    </xf>
    <xf numFmtId="0" fontId="37" fillId="4" borderId="0" xfId="0" applyFont="1" applyFill="1" applyAlignment="1">
      <alignment vertical="center" wrapText="1"/>
    </xf>
    <xf numFmtId="0" fontId="41" fillId="6" borderId="0" xfId="0" applyFont="1" applyFill="1" applyAlignment="1"/>
    <xf numFmtId="0" fontId="42" fillId="6" borderId="0" xfId="0" applyFont="1" applyFill="1" applyAlignment="1"/>
    <xf numFmtId="0" fontId="37" fillId="6" borderId="17" xfId="0" applyFont="1" applyFill="1" applyBorder="1" applyAlignment="1">
      <alignment vertical="center"/>
    </xf>
    <xf numFmtId="0" fontId="37" fillId="6" borderId="0" xfId="0" applyFont="1" applyFill="1" applyBorder="1" applyAlignment="1">
      <alignment vertical="center"/>
    </xf>
    <xf numFmtId="0" fontId="14" fillId="6" borderId="0" xfId="0" applyFont="1" applyFill="1" applyAlignment="1">
      <alignment horizontal="left" vertical="top" wrapText="1"/>
    </xf>
    <xf numFmtId="0" fontId="43" fillId="6" borderId="0" xfId="0" applyFont="1" applyFill="1" applyAlignment="1">
      <alignment horizontal="left" vertical="center" wrapText="1"/>
    </xf>
    <xf numFmtId="0" fontId="45" fillId="2" borderId="0" xfId="0" applyFont="1" applyFill="1" applyBorder="1" applyAlignment="1">
      <alignment vertical="center"/>
    </xf>
    <xf numFmtId="0" fontId="37" fillId="2" borderId="0" xfId="0" applyFont="1" applyFill="1" applyAlignment="1">
      <alignment vertical="center"/>
    </xf>
    <xf numFmtId="0" fontId="46" fillId="9" borderId="20" xfId="0" applyFont="1" applyFill="1" applyBorder="1" applyAlignment="1">
      <alignment vertical="center" wrapText="1"/>
    </xf>
    <xf numFmtId="0" fontId="46" fillId="9" borderId="21" xfId="0" applyFont="1" applyFill="1" applyBorder="1" applyAlignment="1">
      <alignment vertical="center" wrapText="1"/>
    </xf>
    <xf numFmtId="0" fontId="37" fillId="0" borderId="0" xfId="0" applyFont="1" applyAlignment="1">
      <alignment vertical="center"/>
    </xf>
    <xf numFmtId="166" fontId="37" fillId="0" borderId="22" xfId="1" applyNumberFormat="1" applyFont="1" applyBorder="1" applyAlignment="1">
      <alignment horizontal="right" vertical="center"/>
    </xf>
    <xf numFmtId="166" fontId="37" fillId="0" borderId="23" xfId="1" applyNumberFormat="1" applyFont="1" applyBorder="1" applyAlignment="1">
      <alignment horizontal="right" vertical="center"/>
    </xf>
    <xf numFmtId="166" fontId="37" fillId="0" borderId="24" xfId="1" applyNumberFormat="1" applyFont="1" applyBorder="1" applyAlignment="1">
      <alignment horizontal="right" vertical="center"/>
    </xf>
    <xf numFmtId="166" fontId="37" fillId="0" borderId="25" xfId="1" applyNumberFormat="1" applyFont="1" applyBorder="1" applyAlignment="1">
      <alignment horizontal="right" vertical="center"/>
    </xf>
    <xf numFmtId="166" fontId="37" fillId="0" borderId="26" xfId="1" applyNumberFormat="1" applyFont="1" applyBorder="1" applyAlignment="1">
      <alignment horizontal="right" vertical="center"/>
    </xf>
    <xf numFmtId="166" fontId="37" fillId="0" borderId="27" xfId="1" applyNumberFormat="1" applyFont="1" applyBorder="1" applyAlignment="1">
      <alignment horizontal="right" vertical="center"/>
    </xf>
    <xf numFmtId="0" fontId="37" fillId="6" borderId="0" xfId="0" applyFont="1" applyFill="1" applyBorder="1" applyAlignment="1">
      <alignment vertical="center" wrapText="1"/>
    </xf>
    <xf numFmtId="166" fontId="46" fillId="10" borderId="28" xfId="1" applyNumberFormat="1" applyFont="1" applyFill="1" applyBorder="1" applyAlignment="1">
      <alignment vertical="center" wrapText="1"/>
    </xf>
    <xf numFmtId="166" fontId="37" fillId="10" borderId="28" xfId="1" applyNumberFormat="1" applyFont="1" applyFill="1" applyBorder="1" applyAlignment="1">
      <alignment vertical="center"/>
    </xf>
    <xf numFmtId="166" fontId="37" fillId="10" borderId="29" xfId="1" applyNumberFormat="1" applyFont="1" applyFill="1" applyBorder="1" applyAlignment="1">
      <alignment vertical="center"/>
    </xf>
    <xf numFmtId="0" fontId="37" fillId="0" borderId="34" xfId="0" applyFont="1" applyBorder="1" applyAlignment="1">
      <alignment horizontal="center"/>
    </xf>
    <xf numFmtId="0" fontId="37" fillId="0" borderId="35" xfId="0" applyFont="1" applyBorder="1" applyAlignment="1">
      <alignment horizontal="center"/>
    </xf>
    <xf numFmtId="1" fontId="37" fillId="13" borderId="34" xfId="0" applyNumberFormat="1" applyFont="1" applyFill="1" applyBorder="1" applyAlignment="1" applyProtection="1">
      <alignment horizontal="right" vertical="center" wrapText="1"/>
      <protection locked="0"/>
    </xf>
    <xf numFmtId="1" fontId="37" fillId="13" borderId="35" xfId="0" applyNumberFormat="1" applyFont="1" applyFill="1" applyBorder="1" applyAlignment="1" applyProtection="1">
      <alignment horizontal="right" vertical="center" wrapText="1"/>
      <protection locked="0"/>
    </xf>
    <xf numFmtId="2" fontId="37" fillId="13" borderId="34" xfId="0" applyNumberFormat="1" applyFont="1" applyFill="1" applyBorder="1" applyAlignment="1" applyProtection="1">
      <alignment horizontal="right" vertical="center" wrapText="1"/>
      <protection locked="0"/>
    </xf>
    <xf numFmtId="2" fontId="37" fillId="13" borderId="35" xfId="0" applyNumberFormat="1" applyFont="1" applyFill="1" applyBorder="1" applyAlignment="1" applyProtection="1">
      <alignment horizontal="right" vertical="center" wrapText="1"/>
      <protection locked="0"/>
    </xf>
    <xf numFmtId="0" fontId="45" fillId="7" borderId="7" xfId="0" applyFont="1" applyFill="1" applyBorder="1" applyAlignment="1">
      <alignment horizontal="center"/>
    </xf>
    <xf numFmtId="0" fontId="45" fillId="7" borderId="8" xfId="0" applyFont="1" applyFill="1" applyBorder="1" applyAlignment="1">
      <alignment horizontal="center"/>
    </xf>
    <xf numFmtId="0" fontId="45" fillId="7" borderId="9" xfId="0" applyFont="1" applyFill="1" applyBorder="1" applyAlignment="1">
      <alignment horizontal="center"/>
    </xf>
    <xf numFmtId="0" fontId="37" fillId="6" borderId="0" xfId="0" applyFont="1" applyFill="1" applyBorder="1" applyAlignment="1">
      <alignment horizontal="center"/>
    </xf>
    <xf numFmtId="0" fontId="37" fillId="6" borderId="12" xfId="0" applyFont="1" applyFill="1" applyBorder="1" applyAlignment="1">
      <alignment horizontal="center"/>
    </xf>
    <xf numFmtId="0" fontId="37" fillId="6" borderId="62" xfId="0" applyFont="1" applyFill="1" applyBorder="1" applyAlignment="1">
      <alignment horizontal="center" vertical="center"/>
    </xf>
    <xf numFmtId="0" fontId="37" fillId="0" borderId="0" xfId="0" applyFont="1" applyAlignment="1">
      <alignment horizontal="left" wrapText="1"/>
    </xf>
    <xf numFmtId="3" fontId="21" fillId="14" borderId="34" xfId="0" applyNumberFormat="1" applyFont="1" applyFill="1" applyBorder="1" applyAlignment="1" applyProtection="1">
      <alignment horizontal="center" vertical="center" wrapText="1"/>
      <protection locked="0"/>
    </xf>
    <xf numFmtId="3" fontId="21" fillId="14" borderId="48" xfId="0" applyNumberFormat="1" applyFont="1" applyFill="1" applyBorder="1" applyAlignment="1" applyProtection="1">
      <alignment horizontal="center" vertical="center" wrapText="1"/>
      <protection locked="0"/>
    </xf>
    <xf numFmtId="3" fontId="21" fillId="14" borderId="35" xfId="0" applyNumberFormat="1" applyFont="1" applyFill="1" applyBorder="1" applyAlignment="1" applyProtection="1">
      <alignment horizontal="center" vertical="center" wrapText="1"/>
      <protection locked="0"/>
    </xf>
    <xf numFmtId="0" fontId="19" fillId="11" borderId="34" xfId="0" applyFont="1" applyFill="1" applyBorder="1" applyAlignment="1">
      <alignment horizontal="center"/>
    </xf>
    <xf numFmtId="0" fontId="19" fillId="11" borderId="35" xfId="0" applyFont="1" applyFill="1" applyBorder="1" applyAlignment="1">
      <alignment horizontal="center"/>
    </xf>
    <xf numFmtId="0" fontId="18" fillId="2" borderId="36" xfId="0" applyFont="1" applyFill="1" applyBorder="1" applyAlignment="1">
      <alignment horizontal="center" textRotation="90" wrapText="1"/>
    </xf>
    <xf numFmtId="0" fontId="18" fillId="2" borderId="39" xfId="0" applyFont="1" applyFill="1" applyBorder="1" applyAlignment="1">
      <alignment horizontal="center" textRotation="90" wrapText="1"/>
    </xf>
    <xf numFmtId="0" fontId="18" fillId="2" borderId="42" xfId="0" applyFont="1" applyFill="1" applyBorder="1" applyAlignment="1">
      <alignment horizontal="center" textRotation="90" wrapText="1"/>
    </xf>
    <xf numFmtId="0" fontId="19" fillId="11" borderId="37" xfId="0" applyFont="1" applyFill="1" applyBorder="1" applyAlignment="1">
      <alignment horizontal="center" textRotation="90" wrapText="1"/>
    </xf>
    <xf numFmtId="0" fontId="19" fillId="11" borderId="38" xfId="0" applyFont="1" applyFill="1" applyBorder="1" applyAlignment="1">
      <alignment horizontal="center" textRotation="90" wrapText="1"/>
    </xf>
    <xf numFmtId="0" fontId="19" fillId="11" borderId="40" xfId="0" applyFont="1" applyFill="1" applyBorder="1" applyAlignment="1">
      <alignment horizontal="center" textRotation="90" wrapText="1"/>
    </xf>
    <xf numFmtId="0" fontId="19" fillId="11" borderId="41" xfId="0" applyFont="1" applyFill="1" applyBorder="1" applyAlignment="1">
      <alignment horizontal="center" textRotation="90" wrapText="1"/>
    </xf>
    <xf numFmtId="0" fontId="19" fillId="11" borderId="43" xfId="0" applyFont="1" applyFill="1" applyBorder="1" applyAlignment="1">
      <alignment horizontal="center" textRotation="90" wrapText="1"/>
    </xf>
    <xf numFmtId="0" fontId="19" fillId="11" borderId="44" xfId="0" applyFont="1" applyFill="1" applyBorder="1" applyAlignment="1">
      <alignment horizontal="center" textRotation="90" wrapText="1"/>
    </xf>
    <xf numFmtId="0" fontId="37" fillId="6" borderId="0" xfId="0" applyFont="1" applyFill="1" applyAlignment="1">
      <alignment horizontal="left" wrapText="1"/>
    </xf>
    <xf numFmtId="1" fontId="46" fillId="13" borderId="34" xfId="0" applyNumberFormat="1" applyFont="1" applyFill="1" applyBorder="1" applyAlignment="1" applyProtection="1">
      <alignment horizontal="right" vertical="center" wrapText="1"/>
      <protection locked="0"/>
    </xf>
    <xf numFmtId="1" fontId="46" fillId="13" borderId="35" xfId="0" applyNumberFormat="1" applyFont="1" applyFill="1" applyBorder="1" applyAlignment="1" applyProtection="1">
      <alignment horizontal="right" vertical="center" wrapText="1"/>
      <protection locked="0"/>
    </xf>
    <xf numFmtId="2" fontId="46" fillId="13" borderId="34" xfId="0" applyNumberFormat="1" applyFont="1" applyFill="1" applyBorder="1" applyAlignment="1" applyProtection="1">
      <alignment horizontal="right" vertical="center" wrapText="1"/>
      <protection locked="0"/>
    </xf>
    <xf numFmtId="2" fontId="46" fillId="13" borderId="35" xfId="0" applyNumberFormat="1" applyFont="1" applyFill="1" applyBorder="1" applyAlignment="1" applyProtection="1">
      <alignment horizontal="right" vertical="center" wrapText="1"/>
      <protection locked="0"/>
    </xf>
    <xf numFmtId="0" fontId="46" fillId="6" borderId="0" xfId="0" applyFont="1" applyFill="1" applyBorder="1" applyAlignment="1">
      <alignment horizontal="left" wrapText="1"/>
    </xf>
    <xf numFmtId="0" fontId="46" fillId="6" borderId="41" xfId="0" applyFont="1" applyFill="1" applyBorder="1" applyAlignment="1">
      <alignment horizontal="left" wrapText="1"/>
    </xf>
    <xf numFmtId="0" fontId="46" fillId="6" borderId="0" xfId="0" applyFont="1" applyFill="1" applyAlignment="1">
      <alignment horizontal="left"/>
    </xf>
    <xf numFmtId="0" fontId="46" fillId="6" borderId="41" xfId="0" applyFont="1" applyFill="1" applyBorder="1" applyAlignment="1">
      <alignment horizontal="left"/>
    </xf>
    <xf numFmtId="0" fontId="37" fillId="0" borderId="33" xfId="0" applyFont="1" applyBorder="1" applyAlignment="1">
      <alignment horizontal="center"/>
    </xf>
    <xf numFmtId="0" fontId="18" fillId="0" borderId="0" xfId="0" applyFont="1" applyBorder="1" applyAlignment="1">
      <alignment horizontal="center"/>
    </xf>
    <xf numFmtId="1" fontId="37" fillId="0" borderId="33" xfId="0" applyNumberFormat="1" applyFont="1" applyFill="1" applyBorder="1" applyAlignment="1" applyProtection="1">
      <alignment horizontal="right" vertical="center" wrapText="1"/>
      <protection locked="0"/>
    </xf>
    <xf numFmtId="2" fontId="37" fillId="13" borderId="33" xfId="0" applyNumberFormat="1" applyFont="1" applyFill="1" applyBorder="1" applyAlignment="1" applyProtection="1">
      <alignment horizontal="right" vertical="center" wrapText="1"/>
      <protection locked="0"/>
    </xf>
    <xf numFmtId="0" fontId="47" fillId="6" borderId="0" xfId="0" applyFont="1" applyFill="1" applyAlignment="1">
      <alignment horizontal="left" vertical="top" wrapText="1"/>
    </xf>
    <xf numFmtId="0" fontId="19" fillId="11" borderId="37" xfId="0" applyFont="1" applyFill="1" applyBorder="1" applyAlignment="1">
      <alignment horizontal="center"/>
    </xf>
    <xf numFmtId="0" fontId="19" fillId="11" borderId="38" xfId="0" applyFont="1" applyFill="1" applyBorder="1" applyAlignment="1">
      <alignment horizontal="center"/>
    </xf>
    <xf numFmtId="0" fontId="19" fillId="11" borderId="43" xfId="0" applyFont="1" applyFill="1" applyBorder="1" applyAlignment="1">
      <alignment horizontal="center"/>
    </xf>
    <xf numFmtId="0" fontId="19" fillId="11" borderId="44" xfId="0" applyFont="1" applyFill="1" applyBorder="1" applyAlignment="1">
      <alignment horizontal="center"/>
    </xf>
    <xf numFmtId="0" fontId="9" fillId="11" borderId="33" xfId="0" applyFont="1" applyFill="1" applyBorder="1" applyAlignment="1">
      <alignment horizontal="center" textRotation="90" wrapText="1"/>
    </xf>
    <xf numFmtId="167" fontId="37" fillId="12" borderId="30" xfId="0" applyNumberFormat="1" applyFont="1" applyFill="1" applyBorder="1" applyAlignment="1" applyProtection="1">
      <alignment wrapText="1"/>
      <protection locked="0"/>
    </xf>
    <xf numFmtId="167" fontId="37" fillId="12" borderId="32" xfId="0" applyNumberFormat="1" applyFont="1" applyFill="1" applyBorder="1" applyAlignment="1" applyProtection="1">
      <alignment wrapText="1"/>
      <protection locked="0"/>
    </xf>
    <xf numFmtId="0" fontId="9" fillId="0" borderId="0" xfId="0" applyFont="1" applyBorder="1" applyAlignment="1">
      <alignment horizontal="center"/>
    </xf>
    <xf numFmtId="10" fontId="37" fillId="6" borderId="34" xfId="2" applyNumberFormat="1" applyFont="1" applyFill="1" applyBorder="1" applyAlignment="1">
      <alignment horizontal="right"/>
    </xf>
    <xf numFmtId="10" fontId="37" fillId="6" borderId="35" xfId="2" applyNumberFormat="1" applyFont="1" applyFill="1" applyBorder="1" applyAlignment="1">
      <alignment horizontal="right"/>
    </xf>
    <xf numFmtId="1" fontId="37" fillId="0" borderId="34" xfId="0" applyNumberFormat="1" applyFont="1" applyFill="1" applyBorder="1" applyAlignment="1">
      <alignment horizontal="right"/>
    </xf>
    <xf numFmtId="1" fontId="37" fillId="0" borderId="35" xfId="0" applyNumberFormat="1" applyFont="1" applyFill="1" applyBorder="1" applyAlignment="1">
      <alignment horizontal="right"/>
    </xf>
    <xf numFmtId="10" fontId="11" fillId="0" borderId="34" xfId="0" applyNumberFormat="1" applyFont="1" applyBorder="1" applyAlignment="1">
      <alignment horizontal="right"/>
    </xf>
    <xf numFmtId="10" fontId="11" fillId="0" borderId="35" xfId="0" applyNumberFormat="1" applyFont="1" applyBorder="1" applyAlignment="1">
      <alignment horizontal="right"/>
    </xf>
    <xf numFmtId="10" fontId="11" fillId="6" borderId="34" xfId="2" applyNumberFormat="1" applyFont="1" applyFill="1" applyBorder="1" applyAlignment="1">
      <alignment horizontal="right"/>
    </xf>
    <xf numFmtId="10" fontId="11" fillId="6" borderId="35" xfId="2" applyNumberFormat="1" applyFont="1" applyFill="1" applyBorder="1" applyAlignment="1">
      <alignment horizontal="right"/>
    </xf>
    <xf numFmtId="1" fontId="11" fillId="0" borderId="34" xfId="0" applyNumberFormat="1" applyFont="1" applyFill="1" applyBorder="1" applyAlignment="1">
      <alignment horizontal="right"/>
    </xf>
    <xf numFmtId="1" fontId="11" fillId="0" borderId="35" xfId="0" applyNumberFormat="1" applyFont="1" applyFill="1" applyBorder="1" applyAlignment="1">
      <alignment horizontal="right"/>
    </xf>
    <xf numFmtId="10" fontId="46" fillId="6" borderId="34" xfId="2" applyNumberFormat="1" applyFont="1" applyFill="1" applyBorder="1" applyAlignment="1">
      <alignment horizontal="right"/>
    </xf>
    <xf numFmtId="10" fontId="46" fillId="6" borderId="35" xfId="2" applyNumberFormat="1" applyFont="1" applyFill="1" applyBorder="1" applyAlignment="1">
      <alignment horizontal="right"/>
    </xf>
    <xf numFmtId="1" fontId="46" fillId="12" borderId="30" xfId="0" applyNumberFormat="1" applyFont="1" applyFill="1" applyBorder="1" applyAlignment="1" applyProtection="1">
      <alignment horizontal="right" wrapText="1"/>
      <protection locked="0"/>
    </xf>
    <xf numFmtId="1" fontId="46" fillId="12" borderId="32" xfId="0" applyNumberFormat="1" applyFont="1" applyFill="1" applyBorder="1" applyAlignment="1" applyProtection="1">
      <alignment horizontal="right" wrapText="1"/>
      <protection locked="0"/>
    </xf>
    <xf numFmtId="10" fontId="46" fillId="12" borderId="30" xfId="0" applyNumberFormat="1" applyFont="1" applyFill="1" applyBorder="1" applyAlignment="1" applyProtection="1">
      <alignment horizontal="right" wrapText="1"/>
      <protection locked="0"/>
    </xf>
    <xf numFmtId="10" fontId="46" fillId="12" borderId="32" xfId="0" applyNumberFormat="1" applyFont="1" applyFill="1" applyBorder="1" applyAlignment="1" applyProtection="1">
      <alignment horizontal="right" wrapText="1"/>
      <protection locked="0"/>
    </xf>
    <xf numFmtId="1" fontId="46" fillId="0" borderId="34" xfId="0" applyNumberFormat="1" applyFont="1" applyFill="1" applyBorder="1" applyAlignment="1">
      <alignment horizontal="right"/>
    </xf>
    <xf numFmtId="1" fontId="46" fillId="0" borderId="35" xfId="0" applyNumberFormat="1" applyFont="1" applyFill="1" applyBorder="1" applyAlignment="1">
      <alignment horizontal="right"/>
    </xf>
    <xf numFmtId="10" fontId="51" fillId="0" borderId="34" xfId="0" applyNumberFormat="1" applyFont="1" applyBorder="1" applyAlignment="1">
      <alignment horizontal="right"/>
    </xf>
    <xf numFmtId="10" fontId="51" fillId="0" borderId="35" xfId="0" applyNumberFormat="1" applyFont="1" applyBorder="1" applyAlignment="1">
      <alignment horizontal="right"/>
    </xf>
    <xf numFmtId="0" fontId="19" fillId="11" borderId="33" xfId="0" applyFont="1" applyFill="1" applyBorder="1" applyAlignment="1">
      <alignment horizontal="center"/>
    </xf>
    <xf numFmtId="0" fontId="9" fillId="6" borderId="0" xfId="0" applyFont="1" applyFill="1" applyAlignment="1">
      <alignment vertical="top" wrapText="1"/>
    </xf>
    <xf numFmtId="0" fontId="10" fillId="11" borderId="33" xfId="0" applyFont="1" applyFill="1" applyBorder="1" applyAlignment="1">
      <alignment horizontal="center" textRotation="90" wrapText="1"/>
    </xf>
    <xf numFmtId="10" fontId="37" fillId="12" borderId="30" xfId="2" applyNumberFormat="1" applyFont="1" applyFill="1" applyBorder="1" applyAlignment="1" applyProtection="1">
      <alignment horizontal="right" wrapText="1"/>
      <protection locked="0"/>
    </xf>
    <xf numFmtId="10" fontId="37" fillId="12" borderId="32" xfId="2" applyNumberFormat="1" applyFont="1" applyFill="1" applyBorder="1" applyAlignment="1" applyProtection="1">
      <alignment horizontal="right" wrapText="1"/>
      <protection locked="0"/>
    </xf>
    <xf numFmtId="10" fontId="37" fillId="6" borderId="33" xfId="0" applyNumberFormat="1" applyFont="1" applyFill="1" applyBorder="1" applyAlignment="1">
      <alignment horizontal="right"/>
    </xf>
    <xf numFmtId="10" fontId="37" fillId="0" borderId="49" xfId="0" applyNumberFormat="1" applyFont="1" applyBorder="1" applyAlignment="1">
      <alignment horizontal="right"/>
    </xf>
    <xf numFmtId="10" fontId="37" fillId="0" borderId="50" xfId="0" applyNumberFormat="1" applyFont="1" applyBorder="1" applyAlignment="1">
      <alignment horizontal="right"/>
    </xf>
    <xf numFmtId="10" fontId="11" fillId="0" borderId="33" xfId="2" applyNumberFormat="1" applyFont="1" applyFill="1" applyBorder="1" applyAlignment="1">
      <alignment horizontal="right"/>
    </xf>
    <xf numFmtId="10" fontId="11" fillId="6" borderId="33" xfId="0" applyNumberFormat="1" applyFont="1" applyFill="1" applyBorder="1" applyAlignment="1">
      <alignment horizontal="right"/>
    </xf>
    <xf numFmtId="10" fontId="37" fillId="0" borderId="33" xfId="2" applyNumberFormat="1" applyFont="1" applyFill="1" applyBorder="1" applyAlignment="1">
      <alignment horizontal="right"/>
    </xf>
    <xf numFmtId="10" fontId="37" fillId="0" borderId="34" xfId="2" applyNumberFormat="1" applyFont="1" applyFill="1" applyBorder="1" applyAlignment="1">
      <alignment horizontal="right"/>
    </xf>
    <xf numFmtId="10" fontId="37" fillId="0" borderId="35" xfId="2" applyNumberFormat="1" applyFont="1" applyFill="1" applyBorder="1" applyAlignment="1">
      <alignment horizontal="right"/>
    </xf>
    <xf numFmtId="10" fontId="46" fillId="12" borderId="30" xfId="2" applyNumberFormat="1" applyFont="1" applyFill="1" applyBorder="1" applyAlignment="1" applyProtection="1">
      <alignment horizontal="right" wrapText="1"/>
      <protection locked="0"/>
    </xf>
    <xf numFmtId="10" fontId="46" fillId="12" borderId="32" xfId="2" applyNumberFormat="1" applyFont="1" applyFill="1" applyBorder="1" applyAlignment="1" applyProtection="1">
      <alignment horizontal="right" wrapText="1"/>
      <protection locked="0"/>
    </xf>
    <xf numFmtId="10" fontId="46" fillId="0" borderId="34" xfId="2" applyNumberFormat="1" applyFont="1" applyFill="1" applyBorder="1" applyAlignment="1">
      <alignment horizontal="right"/>
    </xf>
    <xf numFmtId="10" fontId="46" fillId="0" borderId="35" xfId="2" applyNumberFormat="1" applyFont="1" applyFill="1" applyBorder="1" applyAlignment="1">
      <alignment horizontal="right"/>
    </xf>
    <xf numFmtId="10" fontId="46" fillId="6" borderId="33" xfId="0" applyNumberFormat="1" applyFont="1" applyFill="1" applyBorder="1" applyAlignment="1">
      <alignment horizontal="right"/>
    </xf>
    <xf numFmtId="10" fontId="46" fillId="0" borderId="33" xfId="2" applyNumberFormat="1" applyFont="1" applyFill="1" applyBorder="1" applyAlignment="1">
      <alignment horizontal="right"/>
    </xf>
    <xf numFmtId="0" fontId="11" fillId="6" borderId="30" xfId="0" applyFont="1" applyFill="1" applyBorder="1" applyAlignment="1">
      <alignment horizontal="center"/>
    </xf>
    <xf numFmtId="0" fontId="11" fillId="6" borderId="31" xfId="0" applyFont="1" applyFill="1" applyBorder="1" applyAlignment="1">
      <alignment horizontal="center"/>
    </xf>
    <xf numFmtId="0" fontId="11" fillId="6" borderId="32" xfId="0" applyFont="1" applyFill="1" applyBorder="1" applyAlignment="1">
      <alignment horizontal="center"/>
    </xf>
    <xf numFmtId="0" fontId="32" fillId="15" borderId="34" xfId="0" applyFont="1" applyFill="1" applyBorder="1" applyAlignment="1">
      <alignment horizontal="left" vertical="center" wrapText="1"/>
    </xf>
    <xf numFmtId="0" fontId="32" fillId="15" borderId="48" xfId="0" applyFont="1" applyFill="1" applyBorder="1" applyAlignment="1">
      <alignment horizontal="left" vertical="center" wrapText="1"/>
    </xf>
    <xf numFmtId="0" fontId="32" fillId="15" borderId="35" xfId="0" applyFont="1" applyFill="1" applyBorder="1" applyAlignment="1">
      <alignment horizontal="left" vertical="center" wrapText="1"/>
    </xf>
    <xf numFmtId="0" fontId="25" fillId="0" borderId="34" xfId="0" applyFont="1" applyFill="1" applyBorder="1" applyAlignment="1">
      <alignment horizontal="left" vertical="center" wrapText="1"/>
    </xf>
    <xf numFmtId="0" fontId="25" fillId="0" borderId="48" xfId="0" applyFont="1" applyFill="1" applyBorder="1" applyAlignment="1">
      <alignment horizontal="left" vertical="center" wrapText="1"/>
    </xf>
    <xf numFmtId="0" fontId="25" fillId="0" borderId="35" xfId="0" applyFont="1" applyFill="1" applyBorder="1" applyAlignment="1">
      <alignment horizontal="left" vertical="center" wrapText="1"/>
    </xf>
    <xf numFmtId="0" fontId="47" fillId="0" borderId="0" xfId="0" applyFont="1"/>
  </cellXfs>
  <cellStyles count="4">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v>Bluebar</c:v>
          </c:tx>
          <c:invertIfNegative val="0"/>
          <c:dLbls>
            <c:txPr>
              <a:bodyPr/>
              <a:lstStyle/>
              <a:p>
                <a:pPr>
                  <a:defRPr sz="800">
                    <a:solidFill>
                      <a:schemeClr val="bg1"/>
                    </a:solidFill>
                  </a:defRPr>
                </a:pPr>
                <a:endParaRPr lang="en-US"/>
              </a:p>
            </c:txPr>
            <c:showLegendKey val="0"/>
            <c:showVal val="1"/>
            <c:showCatName val="0"/>
            <c:showSerName val="0"/>
            <c:showPercent val="0"/>
            <c:showBubbleSize val="0"/>
            <c:showLeaderLines val="0"/>
          </c:dLbls>
          <c:cat>
            <c:strRef>
              <c:f>'Drop Downs'!$C$4:$C$11</c:f>
              <c:strCache>
                <c:ptCount val="8"/>
                <c:pt idx="0">
                  <c:v>CET 1 Ratio at year end 2015 including retained earnings / losses of 2015</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Downs'!$Q$4:$Q$11</c:f>
              <c:numCache>
                <c:formatCode>0.00%</c:formatCode>
                <c:ptCount val="8"/>
                <c:pt idx="0">
                  <c:v>0.14693581972503542</c:v>
                </c:pt>
                <c:pt idx="2">
                  <c:v>0.13317429076602572</c:v>
                </c:pt>
                <c:pt idx="4">
                  <c:v>0.12709944915742979</c:v>
                </c:pt>
                <c:pt idx="5">
                  <c:v>0.13317429076602572</c:v>
                </c:pt>
                <c:pt idx="7">
                  <c:v>0.10419773262251167</c:v>
                </c:pt>
              </c:numCache>
            </c:numRef>
          </c:val>
        </c:ser>
        <c:ser>
          <c:idx val="1"/>
          <c:order val="1"/>
          <c:tx>
            <c:v>ClearBar</c:v>
          </c:tx>
          <c:spPr>
            <a:noFill/>
          </c:spPr>
          <c:invertIfNegative val="0"/>
          <c:cat>
            <c:strRef>
              <c:f>'Drop Downs'!$C$4:$C$11</c:f>
              <c:strCache>
                <c:ptCount val="8"/>
                <c:pt idx="0">
                  <c:v>CET 1 Ratio at year end 2015 including retained earnings / losses of 2015</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Downs'!$S$4:$S$11</c:f>
              <c:numCache>
                <c:formatCode>0.00%</c:formatCode>
                <c:ptCount val="8"/>
                <c:pt idx="1">
                  <c:v>0.13317429076602572</c:v>
                </c:pt>
                <c:pt idx="3">
                  <c:v>0.12709944915742979</c:v>
                </c:pt>
                <c:pt idx="6">
                  <c:v>0.10419773262251167</c:v>
                </c:pt>
              </c:numCache>
            </c:numRef>
          </c:val>
        </c:ser>
        <c:ser>
          <c:idx val="2"/>
          <c:order val="2"/>
          <c:tx>
            <c:v>RedAboveLine</c:v>
          </c:tx>
          <c:spPr>
            <a:solidFill>
              <a:schemeClr val="accent2"/>
            </a:solidFill>
          </c:spPr>
          <c:invertIfNegative val="0"/>
          <c:dLbls>
            <c:txPr>
              <a:bodyPr/>
              <a:lstStyle/>
              <a:p>
                <a:pPr>
                  <a:defRPr sz="750">
                    <a:solidFill>
                      <a:schemeClr val="bg1"/>
                    </a:solidFill>
                  </a:defRPr>
                </a:pPr>
                <a:endParaRPr lang="en-US"/>
              </a:p>
            </c:txPr>
            <c:dLblPos val="ctr"/>
            <c:showLegendKey val="0"/>
            <c:showVal val="1"/>
            <c:showCatName val="0"/>
            <c:showSerName val="0"/>
            <c:showPercent val="0"/>
            <c:showBubbleSize val="0"/>
            <c:showLeaderLines val="0"/>
          </c:dLbls>
          <c:cat>
            <c:strRef>
              <c:f>'Drop Downs'!$C$4:$C$11</c:f>
              <c:strCache>
                <c:ptCount val="8"/>
                <c:pt idx="0">
                  <c:v>CET 1 Ratio at year end 2015 including retained earnings / losses of 2015</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Downs'!$U$4:$U$11</c:f>
              <c:numCache>
                <c:formatCode>0.00%</c:formatCode>
                <c:ptCount val="8"/>
                <c:pt idx="1">
                  <c:v>1.37615289590097E-2</c:v>
                </c:pt>
                <c:pt idx="3">
                  <c:v>6.0748416085959211E-3</c:v>
                </c:pt>
                <c:pt idx="6">
                  <c:v>2.8976558143514047E-2</c:v>
                </c:pt>
              </c:numCache>
            </c:numRef>
          </c:val>
        </c:ser>
        <c:ser>
          <c:idx val="3"/>
          <c:order val="3"/>
          <c:tx>
            <c:v>RedBelowLine</c:v>
          </c:tx>
          <c:spPr>
            <a:solidFill>
              <a:schemeClr val="accent2"/>
            </a:solidFill>
          </c:spPr>
          <c:invertIfNegative val="0"/>
          <c:cat>
            <c:strRef>
              <c:f>'Drop Downs'!$C$4:$C$11</c:f>
              <c:strCache>
                <c:ptCount val="8"/>
                <c:pt idx="0">
                  <c:v>CET 1 Ratio at year end 2015 including retained earnings / losses of 2015</c:v>
                </c:pt>
                <c:pt idx="1">
                  <c:v>Aggregated adjustments due to the outcome of the AQR</c:v>
                </c:pt>
                <c:pt idx="2">
                  <c:v>AQR adjusted         CET1 Ratio </c:v>
                </c:pt>
                <c:pt idx="3">
                  <c:v>Aggregate adjustments due to the outcome of the baseline scenario of the Stress Test</c:v>
                </c:pt>
                <c:pt idx="4">
                  <c:v>Adjusted               CET1 Ratio               after Baseline Scenario</c:v>
                </c:pt>
                <c:pt idx="5">
                  <c:v>AQR adjusted          CET1 Ratio </c:v>
                </c:pt>
                <c:pt idx="6">
                  <c:v>Aggregate adjustments due to the outcome of the adverse scenario of the Stress Test</c:v>
                </c:pt>
                <c:pt idx="7">
                  <c:v>Adjusted              CET1 Ratio              after Adverse Scenario</c:v>
                </c:pt>
              </c:strCache>
            </c:strRef>
          </c:cat>
          <c:val>
            <c:numRef>
              <c:f>'Drop Downs'!$T$4:$T$11</c:f>
              <c:numCache>
                <c:formatCode>0.00%</c:formatCode>
                <c:ptCount val="8"/>
                <c:pt idx="1">
                  <c:v>0</c:v>
                </c:pt>
                <c:pt idx="3">
                  <c:v>0</c:v>
                </c:pt>
                <c:pt idx="6">
                  <c:v>0</c:v>
                </c:pt>
              </c:numCache>
            </c:numRef>
          </c:val>
        </c:ser>
        <c:dLbls>
          <c:showLegendKey val="0"/>
          <c:showVal val="0"/>
          <c:showCatName val="0"/>
          <c:showSerName val="0"/>
          <c:showPercent val="0"/>
          <c:showBubbleSize val="0"/>
        </c:dLbls>
        <c:gapWidth val="150"/>
        <c:overlap val="100"/>
        <c:axId val="98024064"/>
        <c:axId val="98046336"/>
      </c:barChart>
      <c:catAx>
        <c:axId val="98024064"/>
        <c:scaling>
          <c:orientation val="minMax"/>
        </c:scaling>
        <c:delete val="0"/>
        <c:axPos val="b"/>
        <c:numFmt formatCode="General" sourceLinked="1"/>
        <c:majorTickMark val="out"/>
        <c:minorTickMark val="none"/>
        <c:tickLblPos val="low"/>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98046336"/>
        <c:crosses val="autoZero"/>
        <c:auto val="1"/>
        <c:lblAlgn val="ctr"/>
        <c:lblOffset val="100"/>
        <c:noMultiLvlLbl val="0"/>
      </c:catAx>
      <c:valAx>
        <c:axId val="98046336"/>
        <c:scaling>
          <c:orientation val="minMax"/>
        </c:scaling>
        <c:delete val="0"/>
        <c:axPos val="l"/>
        <c:majorGridlines>
          <c:spPr>
            <a:ln w="3175">
              <a:solidFill>
                <a:schemeClr val="bg1">
                  <a:lumMod val="85000"/>
                </a:schemeClr>
              </a:solidFill>
              <a:prstDash val="solid"/>
            </a:ln>
          </c:spPr>
        </c:majorGridlines>
        <c:numFmt formatCode="0%" sourceLinked="0"/>
        <c:majorTickMark val="out"/>
        <c:minorTickMark val="none"/>
        <c:tickLblPos val="nextTo"/>
        <c:spPr>
          <a:ln w="3175">
            <a:solidFill>
              <a:srgbClr val="80808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98024064"/>
        <c:crosses val="autoZero"/>
        <c:crossBetween val="between"/>
      </c:valAx>
      <c:spPr>
        <a:solidFill>
          <a:srgbClr val="FFFFFF"/>
        </a:solidFill>
        <a:ln w="25400">
          <a:noFill/>
        </a:ln>
      </c:spPr>
    </c:plotArea>
    <c:plotVisOnly val="1"/>
    <c:dispBlanksAs val="gap"/>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517072</xdr:colOff>
      <xdr:row>31</xdr:row>
      <xdr:rowOff>4087</xdr:rowOff>
    </xdr:from>
    <xdr:to>
      <xdr:col>1</xdr:col>
      <xdr:colOff>3156858</xdr:colOff>
      <xdr:row>53</xdr:row>
      <xdr:rowOff>67355</xdr:rowOff>
    </xdr:to>
    <xdr:pic>
      <xdr:nvPicPr>
        <xdr:cNvPr id="2"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7072" y="16253737"/>
          <a:ext cx="8478611" cy="511832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517072</xdr:colOff>
      <xdr:row>31</xdr:row>
      <xdr:rowOff>4087</xdr:rowOff>
    </xdr:from>
    <xdr:to>
      <xdr:col>1</xdr:col>
      <xdr:colOff>3156858</xdr:colOff>
      <xdr:row>53</xdr:row>
      <xdr:rowOff>67355</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7072" y="16501387"/>
          <a:ext cx="8478611" cy="51019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66675</xdr:colOff>
      <xdr:row>39</xdr:row>
      <xdr:rowOff>238125</xdr:rowOff>
    </xdr:from>
    <xdr:to>
      <xdr:col>15</xdr:col>
      <xdr:colOff>1114425</xdr:colOff>
      <xdr:row>56</xdr:row>
      <xdr:rowOff>74625</xdr:rowOff>
    </xdr:to>
    <xdr:graphicFrame macro="">
      <xdr:nvGraphicFramePr>
        <xdr:cNvPr id="2"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489585</xdr:colOff>
      <xdr:row>39</xdr:row>
      <xdr:rowOff>25308</xdr:rowOff>
    </xdr:from>
    <xdr:to>
      <xdr:col>11</xdr:col>
      <xdr:colOff>28575</xdr:colOff>
      <xdr:row>39</xdr:row>
      <xdr:rowOff>214782</xdr:rowOff>
    </xdr:to>
    <xdr:sp macro="" textlink="">
      <xdr:nvSpPr>
        <xdr:cNvPr id="3" name="TextBox 2"/>
        <xdr:cNvSpPr txBox="1"/>
      </xdr:nvSpPr>
      <xdr:spPr bwMode="auto">
        <a:xfrm>
          <a:off x="4185285" y="12874533"/>
          <a:ext cx="2596515" cy="1894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latin typeface="Arial" panose="020B0604020202020204" pitchFamily="34" charset="0"/>
              <a:cs typeface="Arial" panose="020B0604020202020204" pitchFamily="34" charset="0"/>
            </a:rPr>
            <a:t>Overview Baseline</a:t>
          </a:r>
        </a:p>
      </xdr:txBody>
    </xdr:sp>
    <xdr:clientData/>
  </xdr:twoCellAnchor>
  <xdr:twoCellAnchor>
    <xdr:from>
      <xdr:col>11</xdr:col>
      <xdr:colOff>154305</xdr:colOff>
      <xdr:row>39</xdr:row>
      <xdr:rowOff>36195</xdr:rowOff>
    </xdr:from>
    <xdr:to>
      <xdr:col>15</xdr:col>
      <xdr:colOff>941082</xdr:colOff>
      <xdr:row>39</xdr:row>
      <xdr:rowOff>216195</xdr:rowOff>
    </xdr:to>
    <xdr:sp macro="" textlink="">
      <xdr:nvSpPr>
        <xdr:cNvPr id="4" name="TextBox 3"/>
        <xdr:cNvSpPr txBox="1"/>
      </xdr:nvSpPr>
      <xdr:spPr bwMode="auto">
        <a:xfrm>
          <a:off x="6907530" y="12885420"/>
          <a:ext cx="2872752"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ctr" anchorCtr="0"/>
        <a:lstStyle/>
        <a:p>
          <a:pPr algn="ctr"/>
          <a:r>
            <a:rPr lang="en-GB" sz="1100">
              <a:latin typeface="Arial" panose="020B0604020202020204" pitchFamily="34" charset="0"/>
              <a:cs typeface="Arial" panose="020B0604020202020204" pitchFamily="34" charset="0"/>
            </a:rPr>
            <a:t>Overview Adverse</a:t>
          </a:r>
        </a:p>
      </xdr:txBody>
    </xdr:sp>
    <xdr:clientData/>
  </xdr:twoCellAnchor>
  <xdr:twoCellAnchor>
    <xdr:from>
      <xdr:col>3</xdr:col>
      <xdr:colOff>160020</xdr:colOff>
      <xdr:row>39</xdr:row>
      <xdr:rowOff>30751</xdr:rowOff>
    </xdr:from>
    <xdr:to>
      <xdr:col>5</xdr:col>
      <xdr:colOff>403859</xdr:colOff>
      <xdr:row>39</xdr:row>
      <xdr:rowOff>210751</xdr:rowOff>
    </xdr:to>
    <xdr:sp macro="" textlink="">
      <xdr:nvSpPr>
        <xdr:cNvPr id="5" name="TextBox 4"/>
        <xdr:cNvSpPr txBox="1"/>
      </xdr:nvSpPr>
      <xdr:spPr bwMode="auto">
        <a:xfrm>
          <a:off x="2312670" y="12775201"/>
          <a:ext cx="1863089" cy="180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tIns="0" bIns="0" rtlCol="0" anchor="ctr" anchorCtr="0"/>
        <a:lstStyle/>
        <a:p>
          <a:pPr algn="ctr"/>
          <a:r>
            <a:rPr lang="en-GB" sz="1100">
              <a:latin typeface="Arial" panose="020B0604020202020204" pitchFamily="34" charset="0"/>
              <a:cs typeface="Arial" panose="020B0604020202020204" pitchFamily="34" charset="0"/>
            </a:rPr>
            <a:t>Overview AQR</a:t>
          </a:r>
        </a:p>
      </xdr:txBody>
    </xdr:sp>
    <xdr:clientData/>
  </xdr:twoCellAnchor>
  <xdr:twoCellAnchor editAs="absolute">
    <xdr:from>
      <xdr:col>11</xdr:col>
      <xdr:colOff>175310</xdr:colOff>
      <xdr:row>39</xdr:row>
      <xdr:rowOff>6377</xdr:rowOff>
    </xdr:from>
    <xdr:to>
      <xdr:col>11</xdr:col>
      <xdr:colOff>175310</xdr:colOff>
      <xdr:row>56</xdr:row>
      <xdr:rowOff>59378</xdr:rowOff>
    </xdr:to>
    <xdr:cxnSp macro="">
      <xdr:nvCxnSpPr>
        <xdr:cNvPr id="6" name="Straight Connector 5"/>
        <xdr:cNvCxnSpPr/>
      </xdr:nvCxnSpPr>
      <xdr:spPr bwMode="auto">
        <a:xfrm>
          <a:off x="6928535" y="12855602"/>
          <a:ext cx="0" cy="3215301"/>
        </a:xfrm>
        <a:prstGeom prst="line">
          <a:avLst/>
        </a:prstGeom>
        <a:ln w="317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absolute">
    <xdr:from>
      <xdr:col>5</xdr:col>
      <xdr:colOff>384016</xdr:colOff>
      <xdr:row>39</xdr:row>
      <xdr:rowOff>20171</xdr:rowOff>
    </xdr:from>
    <xdr:to>
      <xdr:col>5</xdr:col>
      <xdr:colOff>384016</xdr:colOff>
      <xdr:row>56</xdr:row>
      <xdr:rowOff>73172</xdr:rowOff>
    </xdr:to>
    <xdr:cxnSp macro="">
      <xdr:nvCxnSpPr>
        <xdr:cNvPr id="8" name="Straight Connector 7"/>
        <xdr:cNvCxnSpPr/>
      </xdr:nvCxnSpPr>
      <xdr:spPr bwMode="auto">
        <a:xfrm>
          <a:off x="4079716" y="12869396"/>
          <a:ext cx="0" cy="3215301"/>
        </a:xfrm>
        <a:prstGeom prst="line">
          <a:avLst/>
        </a:prstGeom>
        <a:ln w="3175">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164890</xdr:colOff>
      <xdr:row>19</xdr:row>
      <xdr:rowOff>2186</xdr:rowOff>
    </xdr:from>
    <xdr:to>
      <xdr:col>1</xdr:col>
      <xdr:colOff>164890</xdr:colOff>
      <xdr:row>21</xdr:row>
      <xdr:rowOff>46748</xdr:rowOff>
    </xdr:to>
    <xdr:cxnSp macro="">
      <xdr:nvCxnSpPr>
        <xdr:cNvPr id="2" name="Straight Arrow Connector 1"/>
        <xdr:cNvCxnSpPr/>
      </xdr:nvCxnSpPr>
      <xdr:spPr>
        <a:xfrm>
          <a:off x="850690" y="4859936"/>
          <a:ext cx="0" cy="33983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89647</xdr:colOff>
      <xdr:row>17</xdr:row>
      <xdr:rowOff>11206</xdr:rowOff>
    </xdr:from>
    <xdr:to>
      <xdr:col>3</xdr:col>
      <xdr:colOff>582706</xdr:colOff>
      <xdr:row>17</xdr:row>
      <xdr:rowOff>11207</xdr:rowOff>
    </xdr:to>
    <xdr:cxnSp macro="">
      <xdr:nvCxnSpPr>
        <xdr:cNvPr id="3" name="Straight Arrow Connector 2"/>
        <xdr:cNvCxnSpPr/>
      </xdr:nvCxnSpPr>
      <xdr:spPr>
        <a:xfrm>
          <a:off x="1156447" y="4411756"/>
          <a:ext cx="2493309" cy="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ulietr\AppData\Local\Microsoft\Windows\Temporary%20Internet%20Files\Content.Outlook\8TGE0HOI\2014-10-15%20disclosure%20template%20introduction%20readme%20for%20disclosure%20group%20meeting%2016%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 Introduction"/>
      <sheetName val="Main Results and Overview"/>
      <sheetName val="Detailed AQR Results"/>
      <sheetName val="Approved Restructuring Results"/>
      <sheetName val="Definitions &amp; Explanations"/>
      <sheetName val="Drop Downs"/>
    </sheetNames>
    <sheetDataSet>
      <sheetData sheetId="0"/>
      <sheetData sheetId="1"/>
      <sheetData sheetId="2" refreshError="1"/>
      <sheetData sheetId="3" refreshError="1"/>
      <sheetData sheetId="4" refreshError="1"/>
      <sheetData sheetId="5">
        <row r="17">
          <cell r="F17" t="str">
            <v>Not relevant</v>
          </cell>
        </row>
        <row r="18">
          <cell r="F18" t="str">
            <v>&lt;=20%</v>
          </cell>
        </row>
        <row r="19">
          <cell r="F19" t="str">
            <v>&gt;20%  &lt;=40%</v>
          </cell>
        </row>
        <row r="20">
          <cell r="F20" t="str">
            <v>&gt;40%  &lt;=60%</v>
          </cell>
        </row>
        <row r="21">
          <cell r="F21" t="str">
            <v>&gt;60%  &lt;=80%</v>
          </cell>
        </row>
        <row r="22">
          <cell r="F22" t="str">
            <v>&gt;80%  &lt;=100%</v>
          </cell>
        </row>
        <row r="23">
          <cell r="F23">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E57"/>
  <sheetViews>
    <sheetView showGridLines="0" tabSelected="1" view="pageBreakPreview" zoomScale="60" zoomScaleNormal="100" workbookViewId="0">
      <selection activeCell="A10" sqref="A10:D10"/>
    </sheetView>
  </sheetViews>
  <sheetFormatPr defaultColWidth="9.109375" defaultRowHeight="13.8" x14ac:dyDescent="0.25"/>
  <cols>
    <col min="1" max="1" width="87.5546875" style="60" customWidth="1"/>
    <col min="2" max="2" width="51.6640625" style="60" customWidth="1"/>
    <col min="3" max="3" width="52.6640625" style="60" customWidth="1"/>
    <col min="4" max="4" width="101.33203125" style="60" customWidth="1"/>
    <col min="5" max="5" width="71.109375" style="59" customWidth="1"/>
    <col min="6" max="16384" width="9.109375" style="59"/>
  </cols>
  <sheetData>
    <row r="1" spans="1:5" ht="20.25" x14ac:dyDescent="0.3">
      <c r="A1" s="57" t="s">
        <v>0</v>
      </c>
      <c r="B1" s="58"/>
      <c r="C1" s="58"/>
      <c r="D1" s="58"/>
    </row>
    <row r="2" spans="1:5" ht="20.25" x14ac:dyDescent="0.3">
      <c r="A2" s="57"/>
      <c r="B2" s="58"/>
      <c r="C2" s="58"/>
      <c r="D2" s="58"/>
    </row>
    <row r="3" spans="1:5" ht="14.25" x14ac:dyDescent="0.2">
      <c r="A3" s="60" t="s">
        <v>372</v>
      </c>
    </row>
    <row r="4" spans="1:5" ht="14.25" x14ac:dyDescent="0.2">
      <c r="A4" s="60" t="s">
        <v>1</v>
      </c>
    </row>
    <row r="5" spans="1:5" ht="14.25" x14ac:dyDescent="0.2">
      <c r="A5" s="61"/>
    </row>
    <row r="7" spans="1:5" ht="15" x14ac:dyDescent="0.25">
      <c r="A7" s="62" t="s">
        <v>3</v>
      </c>
    </row>
    <row r="9" spans="1:5" x14ac:dyDescent="0.25">
      <c r="A9" s="63" t="s">
        <v>4</v>
      </c>
    </row>
    <row r="10" spans="1:5" ht="220.5" customHeight="1" x14ac:dyDescent="0.25">
      <c r="A10" s="297" t="s">
        <v>428</v>
      </c>
      <c r="B10" s="298"/>
      <c r="C10" s="298"/>
      <c r="D10" s="299"/>
      <c r="E10" s="64"/>
    </row>
    <row r="11" spans="1:5" ht="12" customHeight="1" x14ac:dyDescent="0.25">
      <c r="A11" s="65"/>
    </row>
    <row r="12" spans="1:5" ht="21" x14ac:dyDescent="0.4">
      <c r="A12" s="57" t="s">
        <v>5</v>
      </c>
      <c r="B12" s="58"/>
      <c r="C12" s="58"/>
      <c r="D12" s="58"/>
    </row>
    <row r="13" spans="1:5" x14ac:dyDescent="0.25">
      <c r="A13" s="66"/>
      <c r="B13" s="59"/>
    </row>
    <row r="14" spans="1:5" ht="82.8" x14ac:dyDescent="0.25">
      <c r="A14" s="66" t="s">
        <v>402</v>
      </c>
    </row>
    <row r="15" spans="1:5" ht="69" x14ac:dyDescent="0.25">
      <c r="A15" s="66" t="s">
        <v>403</v>
      </c>
      <c r="B15" s="59"/>
    </row>
    <row r="16" spans="1:5" ht="55.2" x14ac:dyDescent="0.25">
      <c r="A16" s="66" t="s">
        <v>417</v>
      </c>
      <c r="B16" s="59"/>
    </row>
    <row r="17" spans="1:4" x14ac:dyDescent="0.25">
      <c r="A17" s="66"/>
      <c r="B17" s="59"/>
    </row>
    <row r="18" spans="1:4" ht="21" x14ac:dyDescent="0.4">
      <c r="A18" s="57" t="s">
        <v>6</v>
      </c>
      <c r="B18" s="58"/>
      <c r="C18" s="58"/>
      <c r="D18" s="58"/>
    </row>
    <row r="20" spans="1:4" ht="16.5" customHeight="1" x14ac:dyDescent="0.25">
      <c r="A20" s="67" t="s">
        <v>7</v>
      </c>
      <c r="B20" s="67" t="s">
        <v>8</v>
      </c>
      <c r="C20" s="67" t="s">
        <v>9</v>
      </c>
      <c r="D20" s="67" t="s">
        <v>10</v>
      </c>
    </row>
    <row r="21" spans="1:4" ht="69" x14ac:dyDescent="0.25">
      <c r="A21" s="68" t="s">
        <v>369</v>
      </c>
      <c r="B21" s="69" t="s">
        <v>370</v>
      </c>
      <c r="C21" s="69" t="s">
        <v>11</v>
      </c>
      <c r="D21" s="69" t="s">
        <v>12</v>
      </c>
    </row>
    <row r="22" spans="1:4" ht="41.4" x14ac:dyDescent="0.25">
      <c r="A22" s="70" t="s">
        <v>13</v>
      </c>
      <c r="B22" s="1" t="s">
        <v>14</v>
      </c>
      <c r="C22" s="1" t="s">
        <v>15</v>
      </c>
      <c r="D22" s="1" t="s">
        <v>16</v>
      </c>
    </row>
    <row r="23" spans="1:4" ht="84.75" customHeight="1" x14ac:dyDescent="0.25">
      <c r="A23" s="71" t="s">
        <v>371</v>
      </c>
      <c r="B23" s="72" t="s">
        <v>17</v>
      </c>
      <c r="C23" s="72"/>
      <c r="D23" s="72" t="s">
        <v>18</v>
      </c>
    </row>
    <row r="24" spans="1:4" ht="110.4" x14ac:dyDescent="0.25">
      <c r="A24" s="73" t="s">
        <v>19</v>
      </c>
      <c r="B24" s="1" t="s">
        <v>20</v>
      </c>
      <c r="C24" s="1" t="s">
        <v>21</v>
      </c>
      <c r="D24" s="1" t="s">
        <v>22</v>
      </c>
    </row>
    <row r="25" spans="1:4" ht="69.75" customHeight="1" x14ac:dyDescent="0.25">
      <c r="A25" s="74" t="s">
        <v>23</v>
      </c>
      <c r="B25" s="72" t="s">
        <v>24</v>
      </c>
      <c r="C25" s="72" t="s">
        <v>25</v>
      </c>
      <c r="D25" s="291" t="s">
        <v>418</v>
      </c>
    </row>
    <row r="26" spans="1:4" ht="68.25" customHeight="1" x14ac:dyDescent="0.25">
      <c r="A26" s="75" t="s">
        <v>26</v>
      </c>
      <c r="B26" s="76" t="s">
        <v>27</v>
      </c>
      <c r="C26" s="76"/>
      <c r="D26" s="76" t="s">
        <v>28</v>
      </c>
    </row>
    <row r="27" spans="1:4" x14ac:dyDescent="0.25">
      <c r="A27" s="66"/>
      <c r="B27" s="66"/>
      <c r="C27" s="66"/>
      <c r="D27" s="66"/>
    </row>
    <row r="28" spans="1:4" x14ac:dyDescent="0.25">
      <c r="A28" s="66"/>
      <c r="B28" s="66"/>
      <c r="C28" s="66"/>
      <c r="D28" s="66"/>
    </row>
    <row r="29" spans="1:4" ht="21" x14ac:dyDescent="0.4">
      <c r="A29" s="57" t="s">
        <v>30</v>
      </c>
      <c r="B29" s="58"/>
      <c r="C29" s="58"/>
      <c r="D29" s="58"/>
    </row>
    <row r="30" spans="1:4" x14ac:dyDescent="0.25">
      <c r="A30" s="66"/>
      <c r="B30" s="66"/>
      <c r="C30" s="66"/>
      <c r="D30" s="66"/>
    </row>
    <row r="31" spans="1:4" ht="9" customHeight="1" x14ac:dyDescent="0.25"/>
    <row r="33" spans="1:4" ht="15.75" customHeight="1" x14ac:dyDescent="0.25"/>
    <row r="34" spans="1:4" ht="5.25" customHeight="1" x14ac:dyDescent="0.25">
      <c r="A34" s="59"/>
      <c r="B34" s="59"/>
      <c r="C34" s="66"/>
      <c r="D34" s="66"/>
    </row>
    <row r="35" spans="1:4" ht="46.5" customHeight="1" x14ac:dyDescent="0.25">
      <c r="A35" s="59"/>
      <c r="B35" s="59"/>
      <c r="C35" s="295" t="s">
        <v>404</v>
      </c>
      <c r="D35" s="295"/>
    </row>
    <row r="36" spans="1:4" ht="12" customHeight="1" x14ac:dyDescent="0.25">
      <c r="A36" s="59"/>
      <c r="B36" s="59"/>
      <c r="C36" s="77"/>
      <c r="D36" s="78"/>
    </row>
    <row r="37" spans="1:4" x14ac:dyDescent="0.25">
      <c r="A37" s="59"/>
      <c r="B37" s="59"/>
      <c r="C37" s="77"/>
      <c r="D37" s="78"/>
    </row>
    <row r="38" spans="1:4" x14ac:dyDescent="0.25">
      <c r="A38" s="59"/>
      <c r="B38" s="59"/>
      <c r="C38" s="295" t="s">
        <v>31</v>
      </c>
      <c r="D38" s="295"/>
    </row>
    <row r="39" spans="1:4" ht="21.75" customHeight="1" x14ac:dyDescent="0.25">
      <c r="A39" s="59"/>
      <c r="B39" s="59"/>
    </row>
    <row r="40" spans="1:4" x14ac:dyDescent="0.25">
      <c r="A40" s="59"/>
      <c r="B40" s="59"/>
      <c r="C40" s="77"/>
      <c r="D40" s="78"/>
    </row>
    <row r="41" spans="1:4" ht="13.5" customHeight="1" x14ac:dyDescent="0.25">
      <c r="A41" s="59"/>
      <c r="B41" s="59"/>
      <c r="C41" s="295" t="s">
        <v>32</v>
      </c>
      <c r="D41" s="295"/>
    </row>
    <row r="43" spans="1:4" ht="8.25" customHeight="1" x14ac:dyDescent="0.25">
      <c r="A43" s="59"/>
      <c r="B43" s="59"/>
      <c r="C43" s="77"/>
      <c r="D43" s="78"/>
    </row>
    <row r="44" spans="1:4" ht="34.5" customHeight="1" x14ac:dyDescent="0.25">
      <c r="A44" s="59"/>
      <c r="B44" s="59"/>
      <c r="C44" s="295" t="s">
        <v>33</v>
      </c>
      <c r="D44" s="295"/>
    </row>
    <row r="45" spans="1:4" ht="21" customHeight="1" x14ac:dyDescent="0.25">
      <c r="A45" s="59"/>
      <c r="B45" s="59"/>
      <c r="C45" s="296" t="s">
        <v>34</v>
      </c>
      <c r="D45" s="296"/>
    </row>
    <row r="46" spans="1:4" ht="18.75" customHeight="1" x14ac:dyDescent="0.25">
      <c r="A46" s="59"/>
      <c r="B46" s="59"/>
    </row>
    <row r="47" spans="1:4" x14ac:dyDescent="0.25">
      <c r="A47" s="59"/>
      <c r="B47" s="59"/>
      <c r="C47" s="295" t="s">
        <v>35</v>
      </c>
      <c r="D47" s="295"/>
    </row>
    <row r="48" spans="1:4" x14ac:dyDescent="0.25">
      <c r="A48" s="59"/>
      <c r="B48" s="59"/>
      <c r="C48" s="77"/>
      <c r="D48" s="78"/>
    </row>
    <row r="49" spans="1:4" ht="11.25" customHeight="1" x14ac:dyDescent="0.25">
      <c r="A49" s="59"/>
      <c r="B49" s="59"/>
    </row>
    <row r="50" spans="1:4" ht="30" customHeight="1" x14ac:dyDescent="0.25">
      <c r="C50" s="295" t="s">
        <v>36</v>
      </c>
      <c r="D50" s="295"/>
    </row>
    <row r="51" spans="1:4" x14ac:dyDescent="0.25">
      <c r="C51" s="296" t="s">
        <v>37</v>
      </c>
      <c r="D51" s="296"/>
    </row>
    <row r="52" spans="1:4" ht="23.25" customHeight="1" x14ac:dyDescent="0.25"/>
    <row r="53" spans="1:4" x14ac:dyDescent="0.25">
      <c r="C53" s="295" t="s">
        <v>38</v>
      </c>
      <c r="D53" s="295"/>
    </row>
    <row r="54" spans="1:4" ht="6.75" customHeight="1" x14ac:dyDescent="0.25">
      <c r="C54" s="77"/>
      <c r="D54" s="78"/>
    </row>
    <row r="55" spans="1:4" ht="14.4" x14ac:dyDescent="0.3">
      <c r="A55" s="79" t="s">
        <v>39</v>
      </c>
      <c r="C55" s="77"/>
      <c r="D55" s="78"/>
    </row>
    <row r="57" spans="1:4" x14ac:dyDescent="0.25">
      <c r="C57" s="66"/>
      <c r="D57" s="66"/>
    </row>
  </sheetData>
  <mergeCells count="10">
    <mergeCell ref="C47:D47"/>
    <mergeCell ref="C50:D50"/>
    <mergeCell ref="C51:D51"/>
    <mergeCell ref="C53:D53"/>
    <mergeCell ref="A10:D10"/>
    <mergeCell ref="C35:D35"/>
    <mergeCell ref="C38:D38"/>
    <mergeCell ref="C41:D41"/>
    <mergeCell ref="C44:D44"/>
    <mergeCell ref="C45:D45"/>
  </mergeCells>
  <printOptions horizontalCentered="1"/>
  <pageMargins left="0.7" right="0.7" top="0.75" bottom="0.75" header="0.3" footer="0.3"/>
  <pageSetup paperSize="9" scale="3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Q69"/>
  <sheetViews>
    <sheetView view="pageBreakPreview" topLeftCell="A32" zoomScaleNormal="100" zoomScaleSheetLayoutView="100" workbookViewId="0">
      <selection activeCell="U52" sqref="U52"/>
    </sheetView>
  </sheetViews>
  <sheetFormatPr defaultColWidth="9.109375" defaultRowHeight="13.8" x14ac:dyDescent="0.25"/>
  <cols>
    <col min="1" max="1" width="9.109375" style="80"/>
    <col min="2" max="2" width="16.33203125" style="80" customWidth="1"/>
    <col min="3" max="3" width="5.6640625" style="80" customWidth="1"/>
    <col min="4" max="4" width="5.33203125" style="80" customWidth="1"/>
    <col min="5" max="5" width="19" style="80" customWidth="1"/>
    <col min="6" max="6" width="10.33203125" style="80" customWidth="1"/>
    <col min="7" max="9" width="9.109375" style="80"/>
    <col min="10" max="10" width="2.109375" style="80" customWidth="1"/>
    <col min="11" max="11" width="6" style="80" customWidth="1"/>
    <col min="12" max="12" width="7.109375" style="80" customWidth="1"/>
    <col min="13" max="13" width="1.6640625" style="80" customWidth="1"/>
    <col min="14" max="14" width="7.109375" style="80" customWidth="1"/>
    <col min="15" max="15" width="15.33203125" style="80" customWidth="1"/>
    <col min="16" max="16" width="17.6640625" style="80" bestFit="1" customWidth="1"/>
    <col min="17" max="16384" width="9.109375" style="80"/>
  </cols>
  <sheetData>
    <row r="1" spans="3:17" ht="15" thickBot="1" x14ac:dyDescent="0.25"/>
    <row r="2" spans="3:17" ht="26.25" customHeight="1" thickBot="1" x14ac:dyDescent="0.25">
      <c r="C2" s="300" t="s">
        <v>40</v>
      </c>
      <c r="D2" s="301"/>
      <c r="E2" s="301"/>
      <c r="F2" s="301"/>
      <c r="G2" s="301"/>
      <c r="H2" s="301"/>
      <c r="I2" s="301"/>
      <c r="J2" s="301"/>
      <c r="K2" s="301"/>
      <c r="L2" s="301"/>
      <c r="M2" s="301"/>
      <c r="N2" s="301"/>
      <c r="O2" s="301"/>
      <c r="P2" s="302"/>
    </row>
    <row r="3" spans="3:17" ht="15.75" thickBot="1" x14ac:dyDescent="0.3">
      <c r="C3" s="303"/>
      <c r="D3" s="303"/>
      <c r="E3" s="303"/>
      <c r="F3" s="81"/>
      <c r="G3" s="82"/>
      <c r="H3" s="82"/>
      <c r="I3" s="82"/>
      <c r="J3" s="82"/>
      <c r="K3" s="82"/>
      <c r="L3" s="82"/>
      <c r="M3" s="82"/>
      <c r="N3" s="83"/>
      <c r="O3" s="304" t="s">
        <v>41</v>
      </c>
      <c r="P3" s="305"/>
    </row>
    <row r="4" spans="3:17" s="86" customFormat="1" ht="20.100000000000001" customHeight="1" thickBot="1" x14ac:dyDescent="0.25">
      <c r="C4" s="84"/>
      <c r="D4" s="306" t="s">
        <v>42</v>
      </c>
      <c r="E4" s="306"/>
      <c r="F4" s="85"/>
      <c r="G4" s="307" t="s">
        <v>43</v>
      </c>
      <c r="H4" s="308"/>
      <c r="I4" s="307" t="s">
        <v>44</v>
      </c>
      <c r="J4" s="309"/>
      <c r="K4" s="309"/>
      <c r="L4" s="309"/>
      <c r="M4" s="309"/>
      <c r="N4" s="309"/>
      <c r="O4" s="309"/>
      <c r="P4" s="308"/>
      <c r="Q4" s="80"/>
    </row>
    <row r="5" spans="3:17" ht="8.25" customHeight="1" x14ac:dyDescent="0.2">
      <c r="C5" s="87"/>
      <c r="D5" s="87"/>
      <c r="E5" s="87"/>
      <c r="F5" s="87"/>
      <c r="G5" s="87"/>
      <c r="H5" s="87"/>
      <c r="I5" s="87"/>
      <c r="J5" s="87"/>
      <c r="K5" s="87"/>
      <c r="L5" s="87"/>
      <c r="M5" s="87"/>
      <c r="N5" s="87"/>
      <c r="O5" s="87"/>
      <c r="P5" s="87"/>
    </row>
    <row r="6" spans="3:17" s="86" customFormat="1" ht="30" customHeight="1" x14ac:dyDescent="0.2">
      <c r="C6" s="88">
        <v>1</v>
      </c>
      <c r="D6" s="310" t="s">
        <v>45</v>
      </c>
      <c r="E6" s="311"/>
      <c r="F6" s="311"/>
      <c r="G6" s="311"/>
      <c r="H6" s="311"/>
      <c r="I6" s="311"/>
      <c r="J6" s="311"/>
      <c r="K6" s="311"/>
      <c r="L6" s="311"/>
      <c r="M6" s="311"/>
      <c r="N6" s="311"/>
      <c r="O6" s="311"/>
      <c r="P6" s="311"/>
      <c r="Q6" s="80"/>
    </row>
    <row r="7" spans="3:17" s="86" customFormat="1" ht="24.9" customHeight="1" x14ac:dyDescent="0.2">
      <c r="C7" s="89" t="s">
        <v>46</v>
      </c>
      <c r="D7" s="312" t="s">
        <v>373</v>
      </c>
      <c r="E7" s="313"/>
      <c r="F7" s="313"/>
      <c r="G7" s="313"/>
      <c r="H7" s="313"/>
      <c r="I7" s="313"/>
      <c r="J7" s="313"/>
      <c r="K7" s="313"/>
      <c r="L7" s="313"/>
      <c r="M7" s="313"/>
      <c r="N7" s="313"/>
      <c r="O7" s="313"/>
      <c r="P7" s="313"/>
      <c r="Q7" s="80"/>
    </row>
    <row r="8" spans="3:17" s="86" customFormat="1" ht="15" thickBot="1" x14ac:dyDescent="0.25">
      <c r="C8" s="90"/>
      <c r="D8" s="91"/>
      <c r="E8" s="91"/>
      <c r="F8" s="91"/>
      <c r="G8" s="92"/>
      <c r="H8" s="92"/>
      <c r="I8" s="92"/>
      <c r="J8" s="92"/>
      <c r="K8" s="92"/>
      <c r="L8" s="93"/>
      <c r="M8" s="93"/>
      <c r="N8" s="93"/>
      <c r="O8" s="92"/>
      <c r="P8" s="92" t="s">
        <v>381</v>
      </c>
      <c r="Q8" s="80"/>
    </row>
    <row r="9" spans="3:17" s="86" customFormat="1" ht="30" customHeight="1" thickBot="1" x14ac:dyDescent="0.25">
      <c r="C9" s="90" t="s">
        <v>47</v>
      </c>
      <c r="D9" s="306" t="s">
        <v>48</v>
      </c>
      <c r="E9" s="306"/>
      <c r="F9" s="306"/>
      <c r="G9" s="306"/>
      <c r="H9" s="306"/>
      <c r="I9" s="306"/>
      <c r="J9" s="306"/>
      <c r="K9" s="306"/>
      <c r="L9" s="306"/>
      <c r="M9" s="306"/>
      <c r="N9" s="306"/>
      <c r="O9" s="92" t="s">
        <v>49</v>
      </c>
      <c r="P9" s="94">
        <v>46005.8658</v>
      </c>
      <c r="Q9" s="80"/>
    </row>
    <row r="10" spans="3:17" s="86" customFormat="1" ht="30" customHeight="1" thickBot="1" x14ac:dyDescent="0.25">
      <c r="C10" s="90" t="s">
        <v>50</v>
      </c>
      <c r="D10" s="306" t="s">
        <v>374</v>
      </c>
      <c r="E10" s="306"/>
      <c r="F10" s="306"/>
      <c r="G10" s="306"/>
      <c r="H10" s="306"/>
      <c r="I10" s="306"/>
      <c r="J10" s="306"/>
      <c r="K10" s="306"/>
      <c r="L10" s="306"/>
      <c r="M10" s="306"/>
      <c r="N10" s="306"/>
      <c r="O10" s="92" t="s">
        <v>49</v>
      </c>
      <c r="P10" s="94">
        <v>416.13600000000002</v>
      </c>
      <c r="Q10" s="80"/>
    </row>
    <row r="11" spans="3:17" s="86" customFormat="1" ht="39.9" customHeight="1" thickBot="1" x14ac:dyDescent="0.25">
      <c r="C11" s="90" t="s">
        <v>51</v>
      </c>
      <c r="D11" s="314" t="s">
        <v>375</v>
      </c>
      <c r="E11" s="314"/>
      <c r="F11" s="314"/>
      <c r="G11" s="314"/>
      <c r="H11" s="314"/>
      <c r="I11" s="314"/>
      <c r="J11" s="314"/>
      <c r="K11" s="314"/>
      <c r="L11" s="314"/>
      <c r="M11" s="314"/>
      <c r="N11" s="314"/>
      <c r="O11" s="92" t="s">
        <v>49</v>
      </c>
      <c r="P11" s="94">
        <v>5600.3118329999998</v>
      </c>
      <c r="Q11" s="80"/>
    </row>
    <row r="12" spans="3:17" s="86" customFormat="1" ht="39.9" customHeight="1" thickBot="1" x14ac:dyDescent="0.25">
      <c r="C12" s="90" t="s">
        <v>52</v>
      </c>
      <c r="D12" s="314" t="s">
        <v>376</v>
      </c>
      <c r="E12" s="314"/>
      <c r="F12" s="314"/>
      <c r="G12" s="314"/>
      <c r="H12" s="314"/>
      <c r="I12" s="314"/>
      <c r="J12" s="314"/>
      <c r="K12" s="314"/>
      <c r="L12" s="314"/>
      <c r="M12" s="314"/>
      <c r="N12" s="314"/>
      <c r="O12" s="92" t="s">
        <v>49</v>
      </c>
      <c r="P12" s="94">
        <v>38114</v>
      </c>
      <c r="Q12" s="80"/>
    </row>
    <row r="13" spans="3:17" s="86" customFormat="1" ht="39.9" customHeight="1" thickBot="1" x14ac:dyDescent="0.25">
      <c r="C13" s="90" t="s">
        <v>53</v>
      </c>
      <c r="D13" s="314" t="s">
        <v>54</v>
      </c>
      <c r="E13" s="314"/>
      <c r="F13" s="314"/>
      <c r="G13" s="314"/>
      <c r="H13" s="314"/>
      <c r="I13" s="314"/>
      <c r="J13" s="314"/>
      <c r="K13" s="314"/>
      <c r="L13" s="314"/>
      <c r="M13" s="314"/>
      <c r="N13" s="314"/>
      <c r="O13" s="92" t="s">
        <v>49</v>
      </c>
      <c r="P13" s="94">
        <v>63600.798199999997</v>
      </c>
      <c r="Q13" s="80"/>
    </row>
    <row r="14" spans="3:17" s="86" customFormat="1" ht="45" customHeight="1" thickBot="1" x14ac:dyDescent="0.25">
      <c r="C14" s="90" t="s">
        <v>55</v>
      </c>
      <c r="D14" s="314" t="s">
        <v>377</v>
      </c>
      <c r="E14" s="314"/>
      <c r="F14" s="314"/>
      <c r="G14" s="314"/>
      <c r="H14" s="314"/>
      <c r="I14" s="314"/>
      <c r="J14" s="314"/>
      <c r="K14" s="314"/>
      <c r="L14" s="314"/>
      <c r="M14" s="314"/>
      <c r="N14" s="314"/>
      <c r="O14" s="92" t="s">
        <v>56</v>
      </c>
      <c r="P14" s="95">
        <f>IFERROR(P11/P12,"")</f>
        <v>0.14693581972503542</v>
      </c>
      <c r="Q14" s="80"/>
    </row>
    <row r="15" spans="3:17" s="99" customFormat="1" ht="39.9" hidden="1" customHeight="1" thickBot="1" x14ac:dyDescent="0.25">
      <c r="C15" s="96" t="s">
        <v>57</v>
      </c>
      <c r="D15" s="315" t="s">
        <v>58</v>
      </c>
      <c r="E15" s="315"/>
      <c r="F15" s="315"/>
      <c r="G15" s="315"/>
      <c r="H15" s="315"/>
      <c r="I15" s="315"/>
      <c r="J15" s="315"/>
      <c r="K15" s="315"/>
      <c r="L15" s="315"/>
      <c r="M15" s="315"/>
      <c r="N15" s="315"/>
      <c r="O15" s="97" t="s">
        <v>56</v>
      </c>
      <c r="P15" s="98"/>
      <c r="Q15" s="80"/>
    </row>
    <row r="16" spans="3:17" s="99" customFormat="1" ht="39.9" hidden="1" customHeight="1" thickBot="1" x14ac:dyDescent="0.25">
      <c r="C16" s="96" t="s">
        <v>59</v>
      </c>
      <c r="D16" s="315" t="s">
        <v>60</v>
      </c>
      <c r="E16" s="315"/>
      <c r="F16" s="315"/>
      <c r="G16" s="315"/>
      <c r="H16" s="315"/>
      <c r="I16" s="315"/>
      <c r="J16" s="315"/>
      <c r="K16" s="315"/>
      <c r="L16" s="315"/>
      <c r="M16" s="315"/>
      <c r="N16" s="315"/>
      <c r="O16" s="97" t="s">
        <v>56</v>
      </c>
      <c r="P16" s="98"/>
      <c r="Q16" s="80"/>
    </row>
    <row r="17" spans="3:17" s="86" customFormat="1" ht="30" customHeight="1" thickBot="1" x14ac:dyDescent="0.25">
      <c r="C17" s="90" t="s">
        <v>61</v>
      </c>
      <c r="D17" s="314" t="s">
        <v>62</v>
      </c>
      <c r="E17" s="306"/>
      <c r="F17" s="306"/>
      <c r="G17" s="306"/>
      <c r="H17" s="306"/>
      <c r="I17" s="306"/>
      <c r="J17" s="306"/>
      <c r="K17" s="306"/>
      <c r="L17" s="306"/>
      <c r="M17" s="306"/>
      <c r="N17" s="306"/>
      <c r="O17" s="92" t="s">
        <v>56</v>
      </c>
      <c r="P17" s="100">
        <v>8.8099999999999998E-2</v>
      </c>
      <c r="Q17" s="80"/>
    </row>
    <row r="18" spans="3:17" s="86" customFormat="1" ht="30" customHeight="1" thickBot="1" x14ac:dyDescent="0.25">
      <c r="C18" s="90" t="s">
        <v>63</v>
      </c>
      <c r="D18" s="306" t="s">
        <v>64</v>
      </c>
      <c r="E18" s="306"/>
      <c r="F18" s="306"/>
      <c r="G18" s="306"/>
      <c r="H18" s="306"/>
      <c r="I18" s="306"/>
      <c r="J18" s="306"/>
      <c r="K18" s="306"/>
      <c r="L18" s="306"/>
      <c r="M18" s="306"/>
      <c r="N18" s="306"/>
      <c r="O18" s="92" t="s">
        <v>56</v>
      </c>
      <c r="P18" s="100">
        <v>3.3E-3</v>
      </c>
      <c r="Q18" s="80"/>
    </row>
    <row r="19" spans="3:17" s="86" customFormat="1" ht="30" customHeight="1" thickBot="1" x14ac:dyDescent="0.25">
      <c r="C19" s="90" t="s">
        <v>65</v>
      </c>
      <c r="D19" s="316" t="s">
        <v>66</v>
      </c>
      <c r="E19" s="316"/>
      <c r="F19" s="316"/>
      <c r="G19" s="316"/>
      <c r="H19" s="316"/>
      <c r="I19" s="316"/>
      <c r="J19" s="316"/>
      <c r="K19" s="316"/>
      <c r="L19" s="316"/>
      <c r="M19" s="316"/>
      <c r="N19" s="316"/>
      <c r="O19" s="101" t="s">
        <v>56</v>
      </c>
      <c r="P19" s="100">
        <v>0.54469999999999996</v>
      </c>
      <c r="Q19" s="80"/>
    </row>
    <row r="20" spans="3:17" s="86" customFormat="1" ht="30" customHeight="1" thickBot="1" x14ac:dyDescent="0.25">
      <c r="C20" s="90" t="s">
        <v>67</v>
      </c>
      <c r="D20" s="316" t="s">
        <v>68</v>
      </c>
      <c r="E20" s="316"/>
      <c r="F20" s="316"/>
      <c r="G20" s="316"/>
      <c r="H20" s="316"/>
      <c r="I20" s="316"/>
      <c r="J20" s="316"/>
      <c r="K20" s="316"/>
      <c r="L20" s="316"/>
      <c r="M20" s="316"/>
      <c r="N20" s="316"/>
      <c r="O20" s="101" t="s">
        <v>56</v>
      </c>
      <c r="P20" s="100">
        <v>8.6999999999999994E-3</v>
      </c>
      <c r="Q20" s="80"/>
    </row>
    <row r="21" spans="3:17" ht="14.25" x14ac:dyDescent="0.2">
      <c r="C21" s="102"/>
      <c r="D21" s="102"/>
      <c r="E21" s="102"/>
      <c r="F21" s="102"/>
      <c r="G21" s="102"/>
      <c r="H21" s="102"/>
      <c r="I21" s="102"/>
      <c r="J21" s="102"/>
      <c r="K21" s="102"/>
      <c r="L21" s="102"/>
      <c r="M21" s="102"/>
      <c r="N21" s="102"/>
      <c r="O21" s="102"/>
      <c r="P21" s="102"/>
    </row>
    <row r="22" spans="3:17" s="86" customFormat="1" ht="20.25" customHeight="1" x14ac:dyDescent="0.2">
      <c r="C22" s="103" t="s">
        <v>69</v>
      </c>
      <c r="D22" s="103" t="s">
        <v>70</v>
      </c>
      <c r="E22" s="93"/>
      <c r="F22" s="93"/>
      <c r="G22" s="93"/>
      <c r="H22" s="93"/>
      <c r="I22" s="93"/>
      <c r="J22" s="93"/>
      <c r="K22" s="93"/>
      <c r="L22" s="93"/>
      <c r="M22" s="93"/>
      <c r="N22" s="93"/>
      <c r="O22" s="93"/>
      <c r="P22" s="93"/>
      <c r="Q22" s="80"/>
    </row>
    <row r="23" spans="3:17" ht="3.75" customHeight="1" x14ac:dyDescent="0.2">
      <c r="C23" s="104"/>
      <c r="D23" s="102"/>
      <c r="E23" s="102"/>
      <c r="F23" s="102"/>
      <c r="G23" s="102"/>
      <c r="H23" s="102"/>
      <c r="I23" s="102"/>
      <c r="J23" s="102"/>
      <c r="K23" s="102"/>
      <c r="L23" s="102"/>
      <c r="M23" s="102"/>
      <c r="N23" s="102"/>
      <c r="O23" s="105"/>
      <c r="P23" s="102"/>
    </row>
    <row r="24" spans="3:17" ht="3.75" customHeight="1" thickBot="1" x14ac:dyDescent="0.25">
      <c r="C24" s="102"/>
      <c r="D24" s="102"/>
      <c r="E24" s="102"/>
      <c r="F24" s="102"/>
      <c r="G24" s="102"/>
      <c r="H24" s="102"/>
      <c r="I24" s="102"/>
      <c r="J24" s="102"/>
      <c r="K24" s="102"/>
      <c r="L24" s="102"/>
      <c r="M24" s="102"/>
      <c r="N24" s="102"/>
      <c r="O24" s="102"/>
      <c r="P24" s="102"/>
    </row>
    <row r="25" spans="3:17" ht="53.25" customHeight="1" thickBot="1" x14ac:dyDescent="0.25">
      <c r="C25" s="106" t="s">
        <v>71</v>
      </c>
      <c r="D25" s="317" t="s">
        <v>378</v>
      </c>
      <c r="E25" s="318"/>
      <c r="F25" s="318"/>
      <c r="G25" s="318"/>
      <c r="H25" s="318"/>
      <c r="I25" s="318"/>
      <c r="J25" s="318"/>
      <c r="K25" s="319" t="s">
        <v>56</v>
      </c>
      <c r="L25" s="319"/>
      <c r="M25" s="102"/>
      <c r="N25" s="107"/>
      <c r="O25" s="108">
        <f>IF(P14="","",P14)</f>
        <v>0.14693581972503542</v>
      </c>
      <c r="P25" s="109"/>
    </row>
    <row r="26" spans="3:17" s="86" customFormat="1" ht="39.9" customHeight="1" thickBot="1" x14ac:dyDescent="0.25">
      <c r="C26" s="110" t="s">
        <v>72</v>
      </c>
      <c r="D26" s="320" t="s">
        <v>405</v>
      </c>
      <c r="E26" s="320"/>
      <c r="F26" s="320"/>
      <c r="G26" s="320"/>
      <c r="H26" s="320"/>
      <c r="I26" s="320"/>
      <c r="J26" s="320"/>
      <c r="K26" s="321" t="s">
        <v>73</v>
      </c>
      <c r="L26" s="321"/>
      <c r="M26" s="110"/>
      <c r="N26" s="111"/>
      <c r="O26" s="112">
        <f>(O27-O25)*10000</f>
        <v>-137.61528959009701</v>
      </c>
      <c r="P26" s="113"/>
      <c r="Q26" s="80"/>
    </row>
    <row r="27" spans="3:17" s="86" customFormat="1" ht="39.9" customHeight="1" thickBot="1" x14ac:dyDescent="0.25">
      <c r="C27" s="110" t="s">
        <v>74</v>
      </c>
      <c r="D27" s="322" t="s">
        <v>75</v>
      </c>
      <c r="E27" s="323"/>
      <c r="F27" s="323"/>
      <c r="G27" s="323"/>
      <c r="H27" s="323"/>
      <c r="I27" s="323"/>
      <c r="J27" s="323"/>
      <c r="K27" s="321" t="s">
        <v>56</v>
      </c>
      <c r="L27" s="321"/>
      <c r="M27" s="110"/>
      <c r="N27" s="7"/>
      <c r="O27" s="114">
        <v>0.13317429076602572</v>
      </c>
      <c r="P27" s="113"/>
      <c r="Q27" s="80"/>
    </row>
    <row r="28" spans="3:17" ht="48.75" customHeight="1" thickBot="1" x14ac:dyDescent="0.25">
      <c r="C28" s="93" t="s">
        <v>76</v>
      </c>
      <c r="D28" s="324" t="s">
        <v>406</v>
      </c>
      <c r="E28" s="316"/>
      <c r="F28" s="316"/>
      <c r="G28" s="316"/>
      <c r="H28" s="316"/>
      <c r="I28" s="316"/>
      <c r="J28" s="316"/>
      <c r="K28" s="319" t="s">
        <v>73</v>
      </c>
      <c r="L28" s="319"/>
      <c r="M28" s="102"/>
      <c r="N28" s="115"/>
      <c r="O28" s="116">
        <f>(O29-O27)*10000</f>
        <v>-60.748416085959214</v>
      </c>
      <c r="P28" s="117"/>
    </row>
    <row r="29" spans="3:17" ht="39.9" customHeight="1" thickBot="1" x14ac:dyDescent="0.25">
      <c r="C29" s="93" t="s">
        <v>77</v>
      </c>
      <c r="D29" s="317" t="s">
        <v>78</v>
      </c>
      <c r="E29" s="318"/>
      <c r="F29" s="318"/>
      <c r="G29" s="318"/>
      <c r="H29" s="318"/>
      <c r="I29" s="318"/>
      <c r="J29" s="318"/>
      <c r="K29" s="319" t="s">
        <v>56</v>
      </c>
      <c r="L29" s="319"/>
      <c r="M29" s="102"/>
      <c r="N29" s="9"/>
      <c r="O29" s="114">
        <v>0.12709944915742979</v>
      </c>
      <c r="P29" s="117"/>
    </row>
    <row r="30" spans="3:17" s="86" customFormat="1" ht="44.25" customHeight="1" thickBot="1" x14ac:dyDescent="0.25">
      <c r="C30" s="110" t="s">
        <v>79</v>
      </c>
      <c r="D30" s="326" t="s">
        <v>407</v>
      </c>
      <c r="E30" s="320"/>
      <c r="F30" s="320"/>
      <c r="G30" s="320"/>
      <c r="H30" s="320"/>
      <c r="I30" s="320"/>
      <c r="J30" s="320"/>
      <c r="K30" s="321" t="s">
        <v>73</v>
      </c>
      <c r="L30" s="321"/>
      <c r="M30" s="110"/>
      <c r="N30" s="118"/>
      <c r="O30" s="116">
        <f>(O31-O27)*10000</f>
        <v>-289.76558143514046</v>
      </c>
      <c r="P30" s="113"/>
      <c r="Q30" s="80"/>
    </row>
    <row r="31" spans="3:17" ht="39.9" customHeight="1" thickBot="1" x14ac:dyDescent="0.25">
      <c r="C31" s="110" t="s">
        <v>80</v>
      </c>
      <c r="D31" s="322" t="s">
        <v>81</v>
      </c>
      <c r="E31" s="323"/>
      <c r="F31" s="323"/>
      <c r="G31" s="323"/>
      <c r="H31" s="323"/>
      <c r="I31" s="323"/>
      <c r="J31" s="323"/>
      <c r="K31" s="321" t="s">
        <v>56</v>
      </c>
      <c r="L31" s="321"/>
      <c r="M31" s="119"/>
      <c r="N31" s="7"/>
      <c r="O31" s="114">
        <v>0.10419773262251167</v>
      </c>
      <c r="P31" s="117"/>
    </row>
    <row r="32" spans="3:17" ht="14.25" x14ac:dyDescent="0.2">
      <c r="C32" s="102"/>
      <c r="D32" s="102"/>
      <c r="E32" s="102"/>
      <c r="F32" s="102"/>
      <c r="G32" s="102"/>
      <c r="H32" s="102"/>
      <c r="I32" s="102"/>
      <c r="J32" s="102"/>
      <c r="K32" s="102"/>
      <c r="L32" s="102"/>
      <c r="M32" s="102"/>
      <c r="N32" s="102"/>
      <c r="O32" s="120"/>
      <c r="P32" s="102"/>
    </row>
    <row r="33" spans="3:17" ht="15" thickBot="1" x14ac:dyDescent="0.25">
      <c r="C33" s="327" t="s">
        <v>82</v>
      </c>
      <c r="D33" s="328"/>
      <c r="E33" s="328"/>
      <c r="F33" s="328"/>
      <c r="G33" s="328"/>
      <c r="H33" s="328"/>
      <c r="I33" s="328"/>
      <c r="J33" s="328"/>
      <c r="K33" s="328"/>
      <c r="L33" s="328"/>
      <c r="M33" s="328"/>
      <c r="N33" s="328"/>
      <c r="O33" s="101" t="s">
        <v>83</v>
      </c>
      <c r="P33" s="101" t="s">
        <v>49</v>
      </c>
    </row>
    <row r="34" spans="3:17" s="86" customFormat="1" ht="21" customHeight="1" thickBot="1" x14ac:dyDescent="0.25">
      <c r="C34" s="93" t="s">
        <v>84</v>
      </c>
      <c r="D34" s="316" t="s">
        <v>85</v>
      </c>
      <c r="E34" s="316"/>
      <c r="F34" s="316"/>
      <c r="G34" s="316"/>
      <c r="H34" s="316"/>
      <c r="I34" s="316"/>
      <c r="J34" s="316"/>
      <c r="K34" s="316"/>
      <c r="L34" s="316"/>
      <c r="M34" s="316"/>
      <c r="N34" s="329"/>
      <c r="O34" s="121">
        <v>0</v>
      </c>
      <c r="P34" s="122">
        <v>0</v>
      </c>
      <c r="Q34" s="80"/>
    </row>
    <row r="35" spans="3:17" s="86" customFormat="1" ht="21" customHeight="1" thickBot="1" x14ac:dyDescent="0.25">
      <c r="C35" s="93" t="s">
        <v>86</v>
      </c>
      <c r="D35" s="316" t="s">
        <v>87</v>
      </c>
      <c r="E35" s="316"/>
      <c r="F35" s="316"/>
      <c r="G35" s="316"/>
      <c r="H35" s="316"/>
      <c r="I35" s="316"/>
      <c r="J35" s="316"/>
      <c r="K35" s="316"/>
      <c r="L35" s="316"/>
      <c r="M35" s="316"/>
      <c r="N35" s="329"/>
      <c r="O35" s="121">
        <v>0</v>
      </c>
      <c r="P35" s="122">
        <v>0</v>
      </c>
      <c r="Q35" s="80"/>
    </row>
    <row r="36" spans="3:17" s="86" customFormat="1" ht="21" customHeight="1" thickBot="1" x14ac:dyDescent="0.3">
      <c r="C36" s="93" t="s">
        <v>88</v>
      </c>
      <c r="D36" s="316" t="s">
        <v>89</v>
      </c>
      <c r="E36" s="316"/>
      <c r="F36" s="316"/>
      <c r="G36" s="316"/>
      <c r="H36" s="316"/>
      <c r="I36" s="316"/>
      <c r="J36" s="316"/>
      <c r="K36" s="316"/>
      <c r="L36" s="316"/>
      <c r="M36" s="316"/>
      <c r="N36" s="329"/>
      <c r="O36" s="121">
        <v>0</v>
      </c>
      <c r="P36" s="122">
        <v>0</v>
      </c>
      <c r="Q36" s="80"/>
    </row>
    <row r="37" spans="3:17" ht="6" customHeight="1" thickBot="1" x14ac:dyDescent="0.3">
      <c r="C37" s="102"/>
      <c r="D37" s="93"/>
      <c r="E37" s="93"/>
      <c r="F37" s="93"/>
      <c r="G37" s="93"/>
      <c r="H37" s="93"/>
      <c r="I37" s="93"/>
      <c r="J37" s="93"/>
      <c r="K37" s="93"/>
      <c r="L37" s="93"/>
      <c r="M37" s="93"/>
      <c r="N37" s="93"/>
      <c r="O37" s="123"/>
      <c r="P37" s="124"/>
    </row>
    <row r="38" spans="3:17" s="86" customFormat="1" ht="35.25" customHeight="1" thickBot="1" x14ac:dyDescent="0.3">
      <c r="C38" s="125" t="s">
        <v>90</v>
      </c>
      <c r="D38" s="317" t="s">
        <v>91</v>
      </c>
      <c r="E38" s="316"/>
      <c r="F38" s="316"/>
      <c r="G38" s="316"/>
      <c r="H38" s="316"/>
      <c r="I38" s="316"/>
      <c r="J38" s="316"/>
      <c r="K38" s="316"/>
      <c r="L38" s="316"/>
      <c r="M38" s="316"/>
      <c r="N38" s="330"/>
      <c r="O38" s="126" t="str">
        <f>IFERROR(IF(MAX(O34:O36)=0,"0",MAX(O34:O36)),"-")</f>
        <v>0</v>
      </c>
      <c r="P38" s="127" t="str">
        <f>IFERROR(IF(MAX(P34:P36)=0,"0",MAX(P34:P36)),"-")</f>
        <v>0</v>
      </c>
      <c r="Q38" s="80"/>
    </row>
    <row r="39" spans="3:17" s="128" customFormat="1" ht="32.25" customHeight="1" x14ac:dyDescent="0.25">
      <c r="C39" s="331" t="s">
        <v>92</v>
      </c>
      <c r="D39" s="331"/>
      <c r="E39" s="331"/>
      <c r="F39" s="331"/>
      <c r="G39" s="331"/>
      <c r="H39" s="331"/>
      <c r="I39" s="331"/>
      <c r="J39" s="331"/>
      <c r="K39" s="331"/>
      <c r="L39" s="331"/>
      <c r="M39" s="331"/>
      <c r="N39" s="331"/>
      <c r="O39" s="331"/>
      <c r="P39" s="331"/>
      <c r="Q39" s="80"/>
    </row>
    <row r="40" spans="3:17" ht="21" customHeight="1" x14ac:dyDescent="0.25">
      <c r="C40" s="87"/>
      <c r="D40" s="87"/>
      <c r="E40" s="87"/>
      <c r="F40" s="87"/>
      <c r="G40" s="87"/>
      <c r="H40" s="87"/>
      <c r="I40" s="87"/>
      <c r="J40" s="87"/>
      <c r="K40" s="87"/>
      <c r="L40" s="87"/>
      <c r="M40" s="87"/>
      <c r="N40" s="87"/>
      <c r="O40" s="87"/>
      <c r="P40" s="87"/>
    </row>
    <row r="41" spans="3:17" x14ac:dyDescent="0.25">
      <c r="C41" s="87"/>
      <c r="D41" s="87"/>
      <c r="E41" s="87"/>
      <c r="F41" s="87"/>
      <c r="G41" s="87"/>
      <c r="H41" s="87"/>
      <c r="I41" s="87"/>
      <c r="J41" s="87"/>
      <c r="K41" s="87"/>
      <c r="L41" s="87"/>
      <c r="M41" s="87"/>
      <c r="N41" s="87"/>
      <c r="O41" s="87"/>
      <c r="P41" s="87"/>
    </row>
    <row r="42" spans="3:17" x14ac:dyDescent="0.25">
      <c r="C42" s="87"/>
      <c r="D42" s="87"/>
      <c r="E42" s="87"/>
      <c r="F42" s="87"/>
      <c r="G42" s="87"/>
      <c r="H42" s="87"/>
      <c r="I42" s="87"/>
      <c r="J42" s="87"/>
      <c r="K42" s="87"/>
      <c r="L42" s="87"/>
      <c r="M42" s="87"/>
      <c r="N42" s="87"/>
      <c r="O42" s="87"/>
      <c r="P42" s="87"/>
    </row>
    <row r="43" spans="3:17" x14ac:dyDescent="0.25">
      <c r="C43" s="87"/>
      <c r="D43" s="87"/>
      <c r="E43" s="87"/>
      <c r="F43" s="87"/>
      <c r="G43" s="87"/>
      <c r="H43" s="87"/>
      <c r="I43" s="87"/>
      <c r="J43" s="87"/>
      <c r="K43" s="87"/>
      <c r="L43" s="87"/>
      <c r="M43" s="87"/>
      <c r="N43" s="87"/>
      <c r="O43" s="87"/>
      <c r="P43" s="87"/>
    </row>
    <row r="44" spans="3:17" x14ac:dyDescent="0.25">
      <c r="C44" s="87"/>
      <c r="D44" s="87"/>
      <c r="E44" s="87"/>
      <c r="F44" s="87"/>
      <c r="G44" s="87"/>
      <c r="H44" s="87"/>
      <c r="I44" s="87"/>
      <c r="J44" s="87"/>
      <c r="K44" s="87"/>
      <c r="L44" s="87"/>
      <c r="M44" s="87"/>
      <c r="N44" s="87"/>
      <c r="O44" s="87"/>
      <c r="P44" s="87"/>
    </row>
    <row r="45" spans="3:17" x14ac:dyDescent="0.25">
      <c r="C45" s="87"/>
      <c r="D45" s="87"/>
      <c r="E45" s="87"/>
      <c r="F45" s="87"/>
      <c r="G45" s="87"/>
      <c r="H45" s="87"/>
      <c r="I45" s="87"/>
      <c r="J45" s="87"/>
      <c r="K45" s="87"/>
      <c r="L45" s="87"/>
      <c r="M45" s="87"/>
      <c r="N45" s="87"/>
      <c r="O45" s="87"/>
      <c r="P45" s="87"/>
    </row>
    <row r="46" spans="3:17" x14ac:dyDescent="0.25">
      <c r="C46" s="87"/>
      <c r="D46" s="87"/>
      <c r="E46" s="87"/>
      <c r="F46" s="87"/>
      <c r="G46" s="87"/>
      <c r="H46" s="87"/>
      <c r="I46" s="87"/>
      <c r="J46" s="87"/>
      <c r="K46" s="87"/>
      <c r="L46" s="87"/>
      <c r="M46" s="87"/>
      <c r="N46" s="87"/>
      <c r="O46" s="87"/>
      <c r="P46" s="87"/>
    </row>
    <row r="47" spans="3:17" x14ac:dyDescent="0.25">
      <c r="C47" s="87"/>
      <c r="D47" s="87"/>
      <c r="E47" s="87"/>
      <c r="F47" s="87"/>
      <c r="G47" s="87"/>
      <c r="H47" s="87"/>
      <c r="I47" s="87"/>
      <c r="J47" s="87"/>
      <c r="K47" s="87"/>
      <c r="L47" s="87"/>
      <c r="M47" s="87"/>
      <c r="N47" s="87"/>
      <c r="O47" s="87"/>
      <c r="P47" s="87"/>
    </row>
    <row r="48" spans="3:17" x14ac:dyDescent="0.25">
      <c r="C48" s="87"/>
      <c r="D48" s="87"/>
      <c r="E48" s="87"/>
      <c r="F48" s="87"/>
      <c r="G48" s="87"/>
      <c r="H48" s="87"/>
      <c r="I48" s="87"/>
      <c r="J48" s="87"/>
      <c r="K48" s="87"/>
      <c r="L48" s="87"/>
      <c r="M48" s="87"/>
      <c r="N48" s="87"/>
      <c r="O48" s="87"/>
      <c r="P48" s="87"/>
    </row>
    <row r="49" spans="3:17" x14ac:dyDescent="0.25">
      <c r="C49" s="87"/>
      <c r="D49" s="87"/>
      <c r="E49" s="87"/>
      <c r="F49" s="87"/>
      <c r="G49" s="87"/>
      <c r="H49" s="87"/>
      <c r="I49" s="87"/>
      <c r="J49" s="87"/>
      <c r="K49" s="87"/>
      <c r="L49" s="87"/>
      <c r="M49" s="87"/>
      <c r="N49" s="87"/>
      <c r="O49" s="87"/>
      <c r="P49" s="87"/>
    </row>
    <row r="50" spans="3:17" x14ac:dyDescent="0.25">
      <c r="C50" s="87"/>
      <c r="D50" s="87"/>
      <c r="E50" s="87"/>
      <c r="F50" s="87"/>
      <c r="G50" s="87"/>
      <c r="H50" s="87"/>
      <c r="I50" s="87"/>
      <c r="J50" s="87"/>
      <c r="K50" s="87"/>
      <c r="L50" s="87"/>
      <c r="M50" s="87"/>
      <c r="N50" s="87"/>
      <c r="O50" s="87"/>
      <c r="P50" s="87"/>
    </row>
    <row r="51" spans="3:17" x14ac:dyDescent="0.25">
      <c r="C51" s="87"/>
      <c r="D51" s="87"/>
      <c r="E51" s="87"/>
      <c r="F51" s="87"/>
      <c r="G51" s="87"/>
      <c r="H51" s="87"/>
      <c r="I51" s="87"/>
      <c r="J51" s="87"/>
      <c r="K51" s="87"/>
      <c r="L51" s="87"/>
      <c r="M51" s="87"/>
      <c r="N51" s="87"/>
      <c r="O51" s="87"/>
      <c r="P51" s="87"/>
    </row>
    <row r="52" spans="3:17" x14ac:dyDescent="0.25">
      <c r="C52" s="87"/>
      <c r="D52" s="87"/>
      <c r="E52" s="87"/>
      <c r="F52" s="87"/>
      <c r="G52" s="87"/>
      <c r="H52" s="87"/>
      <c r="I52" s="87"/>
      <c r="J52" s="87"/>
      <c r="K52" s="87"/>
      <c r="L52" s="87"/>
      <c r="M52" s="87"/>
      <c r="N52" s="87"/>
      <c r="O52" s="87"/>
      <c r="P52" s="87"/>
    </row>
    <row r="53" spans="3:17" x14ac:dyDescent="0.25">
      <c r="C53" s="87"/>
      <c r="D53" s="87"/>
      <c r="E53" s="87"/>
      <c r="F53" s="87"/>
      <c r="G53" s="87"/>
      <c r="H53" s="87"/>
      <c r="I53" s="87"/>
      <c r="J53" s="87"/>
      <c r="K53" s="87"/>
      <c r="L53" s="87"/>
      <c r="M53" s="87"/>
      <c r="N53" s="87"/>
      <c r="O53" s="87"/>
      <c r="P53" s="87"/>
    </row>
    <row r="54" spans="3:17" x14ac:dyDescent="0.25">
      <c r="C54" s="87"/>
      <c r="D54" s="87"/>
      <c r="E54" s="87"/>
      <c r="F54" s="87"/>
      <c r="G54" s="87"/>
      <c r="H54" s="87"/>
      <c r="I54" s="87"/>
      <c r="J54" s="87"/>
      <c r="K54" s="87"/>
      <c r="L54" s="87"/>
      <c r="M54" s="87"/>
      <c r="N54" s="87"/>
      <c r="O54" s="87"/>
      <c r="P54" s="87"/>
    </row>
    <row r="55" spans="3:17" x14ac:dyDescent="0.25">
      <c r="C55" s="87"/>
      <c r="D55" s="87"/>
      <c r="E55" s="87"/>
      <c r="F55" s="87"/>
      <c r="G55" s="87"/>
      <c r="H55" s="87"/>
      <c r="I55" s="87"/>
      <c r="J55" s="87"/>
      <c r="K55" s="87"/>
      <c r="L55" s="87"/>
      <c r="M55" s="87"/>
      <c r="N55" s="87"/>
      <c r="O55" s="87"/>
      <c r="P55" s="87"/>
    </row>
    <row r="56" spans="3:17" x14ac:dyDescent="0.25">
      <c r="C56" s="87"/>
      <c r="D56" s="87"/>
      <c r="E56" s="87"/>
      <c r="F56" s="87"/>
      <c r="G56" s="87"/>
      <c r="H56" s="87"/>
      <c r="I56" s="87"/>
      <c r="J56" s="87"/>
      <c r="K56" s="87"/>
      <c r="L56" s="87"/>
      <c r="M56" s="87"/>
      <c r="N56" s="87"/>
      <c r="O56" s="87"/>
      <c r="P56" s="87"/>
    </row>
    <row r="57" spans="3:17" ht="24.75" customHeight="1" x14ac:dyDescent="0.25">
      <c r="C57" s="87"/>
      <c r="D57" s="87"/>
      <c r="E57" s="87"/>
      <c r="F57" s="87"/>
      <c r="G57" s="87"/>
      <c r="H57" s="87"/>
      <c r="I57" s="87"/>
      <c r="J57" s="87"/>
      <c r="K57" s="87"/>
      <c r="L57" s="87"/>
      <c r="M57" s="87"/>
      <c r="N57" s="87"/>
      <c r="O57" s="87"/>
      <c r="P57" s="87"/>
    </row>
    <row r="58" spans="3:17" ht="45.75" customHeight="1" x14ac:dyDescent="0.25">
      <c r="C58" s="129" t="s">
        <v>93</v>
      </c>
      <c r="D58" s="332" t="s">
        <v>379</v>
      </c>
      <c r="E58" s="332"/>
      <c r="F58" s="332"/>
      <c r="G58" s="332"/>
      <c r="H58" s="332"/>
      <c r="I58" s="332"/>
      <c r="J58" s="332"/>
      <c r="K58" s="332"/>
      <c r="L58" s="332"/>
      <c r="M58" s="332"/>
      <c r="N58" s="332"/>
      <c r="O58" s="332"/>
      <c r="P58" s="332"/>
    </row>
    <row r="59" spans="3:17" s="86" customFormat="1" ht="6" customHeight="1" x14ac:dyDescent="0.25">
      <c r="C59" s="325"/>
      <c r="D59" s="325"/>
      <c r="E59" s="325"/>
      <c r="F59" s="325"/>
      <c r="G59" s="325"/>
      <c r="H59" s="325"/>
      <c r="I59" s="325"/>
      <c r="J59" s="325"/>
      <c r="K59" s="325"/>
      <c r="L59" s="325"/>
      <c r="M59" s="325"/>
      <c r="N59" s="325"/>
      <c r="O59" s="325"/>
      <c r="P59" s="325"/>
      <c r="Q59" s="80"/>
    </row>
    <row r="60" spans="3:17" s="86" customFormat="1" ht="30" customHeight="1" thickBot="1" x14ac:dyDescent="0.3">
      <c r="C60" s="333" t="s">
        <v>94</v>
      </c>
      <c r="D60" s="334"/>
      <c r="E60" s="334"/>
      <c r="F60" s="334"/>
      <c r="G60" s="334"/>
      <c r="H60" s="334"/>
      <c r="I60" s="334"/>
      <c r="J60" s="334"/>
      <c r="K60" s="334"/>
      <c r="L60" s="334"/>
      <c r="M60" s="334"/>
      <c r="N60" s="335" t="s">
        <v>95</v>
      </c>
      <c r="O60" s="335"/>
      <c r="P60" s="336"/>
      <c r="Q60" s="80"/>
    </row>
    <row r="61" spans="3:17" s="86" customFormat="1" ht="37.5" customHeight="1" thickBot="1" x14ac:dyDescent="0.3">
      <c r="C61" s="90" t="s">
        <v>96</v>
      </c>
      <c r="D61" s="330" t="s">
        <v>97</v>
      </c>
      <c r="E61" s="337"/>
      <c r="F61" s="337"/>
      <c r="G61" s="337"/>
      <c r="H61" s="337"/>
      <c r="I61" s="337"/>
      <c r="J61" s="337"/>
      <c r="K61" s="337"/>
      <c r="L61" s="337"/>
      <c r="M61" s="337"/>
      <c r="N61" s="338" t="s">
        <v>98</v>
      </c>
      <c r="O61" s="339"/>
      <c r="P61" s="340"/>
      <c r="Q61" s="80"/>
    </row>
    <row r="62" spans="3:17" s="86" customFormat="1" ht="37.5" customHeight="1" thickBot="1" x14ac:dyDescent="0.3">
      <c r="C62" s="90" t="s">
        <v>99</v>
      </c>
      <c r="D62" s="330" t="s">
        <v>100</v>
      </c>
      <c r="E62" s="337"/>
      <c r="F62" s="337"/>
      <c r="G62" s="337"/>
      <c r="H62" s="337"/>
      <c r="I62" s="337"/>
      <c r="J62" s="337"/>
      <c r="K62" s="337"/>
      <c r="L62" s="337"/>
      <c r="M62" s="337"/>
      <c r="N62" s="341" t="s">
        <v>98</v>
      </c>
      <c r="O62" s="342"/>
      <c r="P62" s="343"/>
      <c r="Q62" s="80"/>
    </row>
    <row r="63" spans="3:17" s="86" customFormat="1" ht="37.5" customHeight="1" thickBot="1" x14ac:dyDescent="0.3">
      <c r="C63" s="90" t="s">
        <v>101</v>
      </c>
      <c r="D63" s="344" t="s">
        <v>380</v>
      </c>
      <c r="E63" s="337"/>
      <c r="F63" s="337"/>
      <c r="G63" s="337"/>
      <c r="H63" s="337"/>
      <c r="I63" s="337"/>
      <c r="J63" s="337"/>
      <c r="K63" s="337"/>
      <c r="L63" s="337"/>
      <c r="M63" s="337"/>
      <c r="N63" s="341" t="s">
        <v>98</v>
      </c>
      <c r="O63" s="342"/>
      <c r="P63" s="343"/>
      <c r="Q63" s="80"/>
    </row>
    <row r="64" spans="3:17" ht="30" customHeight="1" thickBot="1" x14ac:dyDescent="0.3">
      <c r="C64" s="333" t="s">
        <v>102</v>
      </c>
      <c r="D64" s="334"/>
      <c r="E64" s="334"/>
      <c r="F64" s="334"/>
      <c r="G64" s="334"/>
      <c r="H64" s="334"/>
      <c r="I64" s="334"/>
      <c r="J64" s="334"/>
      <c r="K64" s="334"/>
      <c r="L64" s="334"/>
      <c r="M64" s="334"/>
      <c r="N64" s="345" t="s">
        <v>103</v>
      </c>
      <c r="O64" s="346"/>
      <c r="P64" s="347"/>
    </row>
    <row r="65" spans="3:17" s="86" customFormat="1" ht="34.5" customHeight="1" thickBot="1" x14ac:dyDescent="0.3">
      <c r="C65" s="90" t="s">
        <v>104</v>
      </c>
      <c r="D65" s="330" t="s">
        <v>105</v>
      </c>
      <c r="E65" s="337"/>
      <c r="F65" s="337"/>
      <c r="G65" s="337"/>
      <c r="H65" s="337"/>
      <c r="I65" s="337"/>
      <c r="J65" s="337"/>
      <c r="K65" s="337"/>
      <c r="L65" s="337"/>
      <c r="M65" s="337"/>
      <c r="N65" s="338" t="s">
        <v>98</v>
      </c>
      <c r="O65" s="339"/>
      <c r="P65" s="340"/>
      <c r="Q65" s="80"/>
    </row>
    <row r="66" spans="3:17" s="86" customFormat="1" ht="34.5" customHeight="1" thickBot="1" x14ac:dyDescent="0.3">
      <c r="C66" s="90" t="s">
        <v>106</v>
      </c>
      <c r="D66" s="330" t="s">
        <v>107</v>
      </c>
      <c r="E66" s="337"/>
      <c r="F66" s="337"/>
      <c r="G66" s="337"/>
      <c r="H66" s="337"/>
      <c r="I66" s="337"/>
      <c r="J66" s="337"/>
      <c r="K66" s="337"/>
      <c r="L66" s="337"/>
      <c r="M66" s="337"/>
      <c r="N66" s="341" t="s">
        <v>98</v>
      </c>
      <c r="O66" s="342"/>
      <c r="P66" s="343"/>
      <c r="Q66" s="80"/>
    </row>
    <row r="67" spans="3:17" s="86" customFormat="1" ht="34.5" customHeight="1" thickBot="1" x14ac:dyDescent="0.3">
      <c r="C67" s="90" t="s">
        <v>108</v>
      </c>
      <c r="D67" s="330" t="s">
        <v>109</v>
      </c>
      <c r="E67" s="337"/>
      <c r="F67" s="337"/>
      <c r="G67" s="337"/>
      <c r="H67" s="337"/>
      <c r="I67" s="337"/>
      <c r="J67" s="337"/>
      <c r="K67" s="337"/>
      <c r="L67" s="337"/>
      <c r="M67" s="337"/>
      <c r="N67" s="341" t="s">
        <v>98</v>
      </c>
      <c r="O67" s="342"/>
      <c r="P67" s="343"/>
      <c r="Q67" s="80"/>
    </row>
    <row r="68" spans="3:17" ht="30" customHeight="1" thickBot="1" x14ac:dyDescent="0.3">
      <c r="C68" s="130" t="s">
        <v>110</v>
      </c>
      <c r="D68" s="131"/>
      <c r="E68" s="131"/>
      <c r="F68" s="131"/>
      <c r="G68" s="131"/>
      <c r="H68" s="131"/>
      <c r="I68" s="131"/>
      <c r="J68" s="131"/>
      <c r="K68" s="131"/>
      <c r="L68" s="131"/>
      <c r="M68" s="131"/>
      <c r="N68" s="345" t="s">
        <v>111</v>
      </c>
      <c r="O68" s="346"/>
      <c r="P68" s="347"/>
    </row>
    <row r="69" spans="3:17" s="86" customFormat="1" ht="32.25" customHeight="1" thickBot="1" x14ac:dyDescent="0.3">
      <c r="C69" s="90" t="s">
        <v>112</v>
      </c>
      <c r="D69" s="344" t="s">
        <v>113</v>
      </c>
      <c r="E69" s="337"/>
      <c r="F69" s="337"/>
      <c r="G69" s="337"/>
      <c r="H69" s="337"/>
      <c r="I69" s="337"/>
      <c r="J69" s="337"/>
      <c r="K69" s="337"/>
      <c r="L69" s="337"/>
      <c r="M69" s="337"/>
      <c r="N69" s="341" t="s">
        <v>98</v>
      </c>
      <c r="O69" s="342"/>
      <c r="P69" s="343"/>
      <c r="Q69" s="80"/>
    </row>
  </sheetData>
  <mergeCells count="61">
    <mergeCell ref="D69:M69"/>
    <mergeCell ref="N69:P69"/>
    <mergeCell ref="D63:M63"/>
    <mergeCell ref="N63:P63"/>
    <mergeCell ref="C64:M64"/>
    <mergeCell ref="N64:P64"/>
    <mergeCell ref="D65:M65"/>
    <mergeCell ref="N65:P65"/>
    <mergeCell ref="D66:M66"/>
    <mergeCell ref="N66:P66"/>
    <mergeCell ref="D67:M67"/>
    <mergeCell ref="N67:P67"/>
    <mergeCell ref="N68:P68"/>
    <mergeCell ref="C60:M60"/>
    <mergeCell ref="N60:P60"/>
    <mergeCell ref="D61:M61"/>
    <mergeCell ref="N61:P61"/>
    <mergeCell ref="D62:M62"/>
    <mergeCell ref="N62:P62"/>
    <mergeCell ref="C59:P59"/>
    <mergeCell ref="D30:J30"/>
    <mergeCell ref="K30:L30"/>
    <mergeCell ref="D31:J31"/>
    <mergeCell ref="K31:L31"/>
    <mergeCell ref="C33:N33"/>
    <mergeCell ref="D34:N34"/>
    <mergeCell ref="D35:N35"/>
    <mergeCell ref="D36:N36"/>
    <mergeCell ref="D38:N38"/>
    <mergeCell ref="C39:P39"/>
    <mergeCell ref="D58:P58"/>
    <mergeCell ref="D27:J27"/>
    <mergeCell ref="K27:L27"/>
    <mergeCell ref="D28:J28"/>
    <mergeCell ref="K28:L28"/>
    <mergeCell ref="D29:J29"/>
    <mergeCell ref="K29:L29"/>
    <mergeCell ref="D19:N19"/>
    <mergeCell ref="D20:N20"/>
    <mergeCell ref="D25:J25"/>
    <mergeCell ref="K25:L25"/>
    <mergeCell ref="D26:J26"/>
    <mergeCell ref="K26:L26"/>
    <mergeCell ref="D18:N18"/>
    <mergeCell ref="D6:P6"/>
    <mergeCell ref="D7:P7"/>
    <mergeCell ref="D9:N9"/>
    <mergeCell ref="D10:N10"/>
    <mergeCell ref="D11:N11"/>
    <mergeCell ref="D12:N12"/>
    <mergeCell ref="D13:N13"/>
    <mergeCell ref="D14:N14"/>
    <mergeCell ref="D15:N15"/>
    <mergeCell ref="D16:N16"/>
    <mergeCell ref="D17:N17"/>
    <mergeCell ref="C2:P2"/>
    <mergeCell ref="C3:E3"/>
    <mergeCell ref="O3:P3"/>
    <mergeCell ref="D4:E4"/>
    <mergeCell ref="G4:H4"/>
    <mergeCell ref="I4:P4"/>
  </mergeCells>
  <pageMargins left="0.70866141732283472" right="0.70866141732283472" top="0.74803149606299213" bottom="0.74803149606299213" header="0.31496062992125984" footer="0.31496062992125984"/>
  <pageSetup paperSize="9" scale="70" orientation="portrait" r:id="rId1"/>
  <rowBreaks count="1" manualBreakCount="1">
    <brk id="39" min="2" max="1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141"/>
  <sheetViews>
    <sheetView showGridLines="0" view="pageBreakPreview" topLeftCell="A106" zoomScaleNormal="100" zoomScaleSheetLayoutView="100" workbookViewId="0">
      <selection activeCell="S119" sqref="S119:T119"/>
    </sheetView>
  </sheetViews>
  <sheetFormatPr defaultColWidth="9.109375" defaultRowHeight="14.4" x14ac:dyDescent="0.3"/>
  <cols>
    <col min="1" max="1" width="9.109375" style="53"/>
    <col min="2" max="2" width="5.6640625" style="53" customWidth="1"/>
    <col min="3" max="3" width="36.109375" style="53" customWidth="1"/>
    <col min="4" max="4" width="2.5546875" style="53" customWidth="1"/>
    <col min="5" max="5" width="4.109375" style="53" customWidth="1"/>
    <col min="6" max="6" width="3.33203125" style="53" customWidth="1"/>
    <col min="7" max="7" width="2.44140625" style="53" customWidth="1"/>
    <col min="8" max="8" width="31.109375" style="53" customWidth="1"/>
    <col min="9" max="9" width="18" style="53" customWidth="1"/>
    <col min="10" max="10" width="15.109375" style="53" customWidth="1"/>
    <col min="11" max="11" width="7.44140625" style="53" customWidth="1"/>
    <col min="12" max="12" width="8.6640625" style="53" customWidth="1"/>
    <col min="13" max="13" width="7.33203125" style="53" customWidth="1"/>
    <col min="14" max="14" width="8.88671875" style="53" customWidth="1"/>
    <col min="15" max="15" width="7.109375" style="53" customWidth="1"/>
    <col min="16" max="16" width="11" style="53" customWidth="1"/>
    <col min="17" max="17" width="7.44140625" style="53" customWidth="1"/>
    <col min="18" max="18" width="10.88671875" style="53" customWidth="1"/>
    <col min="19" max="19" width="9" style="53" customWidth="1"/>
    <col min="20" max="20" width="4.44140625" style="53" customWidth="1"/>
    <col min="21" max="21" width="1.5546875" style="53" customWidth="1"/>
    <col min="22" max="23" width="9.109375" style="53"/>
    <col min="24" max="24" width="9.6640625" style="53" customWidth="1"/>
    <col min="25" max="16384" width="9.109375" style="53"/>
  </cols>
  <sheetData>
    <row r="1" spans="2:21" s="2" customFormat="1" ht="15.75" thickBot="1" x14ac:dyDescent="0.3"/>
    <row r="2" spans="2:21" s="2" customFormat="1" ht="24.75" customHeight="1" thickBot="1" x14ac:dyDescent="0.3">
      <c r="B2" s="300" t="s">
        <v>40</v>
      </c>
      <c r="C2" s="301"/>
      <c r="D2" s="301"/>
      <c r="E2" s="301"/>
      <c r="F2" s="301"/>
      <c r="G2" s="301"/>
      <c r="H2" s="301"/>
      <c r="I2" s="301"/>
      <c r="J2" s="301"/>
      <c r="K2" s="301"/>
      <c r="L2" s="301"/>
      <c r="M2" s="301"/>
      <c r="N2" s="301"/>
      <c r="O2" s="301"/>
      <c r="P2" s="301"/>
      <c r="Q2" s="301"/>
      <c r="R2" s="301"/>
      <c r="S2" s="301"/>
      <c r="T2" s="302"/>
      <c r="U2" s="10"/>
    </row>
    <row r="3" spans="2:21" s="2" customFormat="1" ht="15" customHeight="1" thickBot="1" x14ac:dyDescent="0.3">
      <c r="B3" s="263"/>
      <c r="C3" s="82"/>
      <c r="D3" s="82"/>
      <c r="E3" s="81"/>
      <c r="F3" s="3"/>
      <c r="G3" s="3"/>
      <c r="H3" s="3"/>
      <c r="I3" s="279"/>
      <c r="J3" s="279"/>
      <c r="K3" s="280"/>
      <c r="L3" s="280"/>
      <c r="M3" s="281"/>
      <c r="N3" s="354" t="s">
        <v>41</v>
      </c>
      <c r="O3" s="355"/>
      <c r="P3" s="355"/>
      <c r="Q3" s="356"/>
      <c r="R3" s="4"/>
      <c r="S3" s="4"/>
      <c r="T3" s="4"/>
      <c r="U3" s="4"/>
    </row>
    <row r="4" spans="2:21" s="2" customFormat="1" ht="15.75" thickBot="1" x14ac:dyDescent="0.3">
      <c r="B4" s="264"/>
      <c r="C4" s="357" t="s">
        <v>42</v>
      </c>
      <c r="D4" s="357"/>
      <c r="E4" s="358"/>
      <c r="F4" s="307" t="s">
        <v>43</v>
      </c>
      <c r="G4" s="309"/>
      <c r="H4" s="308"/>
      <c r="I4" s="359" t="s">
        <v>44</v>
      </c>
      <c r="J4" s="359"/>
      <c r="K4" s="359"/>
      <c r="L4" s="359"/>
      <c r="M4" s="359"/>
      <c r="N4" s="359"/>
      <c r="O4" s="359"/>
      <c r="P4" s="359"/>
      <c r="Q4" s="359"/>
      <c r="R4" s="282"/>
      <c r="S4" s="4"/>
      <c r="T4" s="4"/>
      <c r="U4" s="4"/>
    </row>
    <row r="5" spans="2:21" s="2" customFormat="1" ht="15" x14ac:dyDescent="0.25">
      <c r="B5" s="264"/>
      <c r="C5" s="265"/>
      <c r="D5" s="265"/>
      <c r="E5" s="265"/>
      <c r="F5" s="12"/>
      <c r="G5" s="12"/>
      <c r="H5" s="12"/>
      <c r="I5" s="12"/>
      <c r="J5" s="12"/>
      <c r="K5" s="12"/>
      <c r="L5" s="12"/>
      <c r="M5" s="11"/>
      <c r="N5" s="11"/>
      <c r="O5" s="4"/>
      <c r="P5" s="4"/>
      <c r="Q5" s="4"/>
      <c r="R5" s="4"/>
      <c r="S5" s="4"/>
      <c r="T5" s="4"/>
      <c r="U5" s="4"/>
    </row>
    <row r="6" spans="2:21" s="2" customFormat="1" ht="23.25" x14ac:dyDescent="0.35">
      <c r="B6" s="266" t="s">
        <v>114</v>
      </c>
      <c r="C6" s="265"/>
      <c r="D6" s="265"/>
      <c r="E6" s="265"/>
      <c r="F6" s="12"/>
      <c r="G6" s="12"/>
      <c r="H6" s="12"/>
      <c r="I6" s="12"/>
      <c r="J6" s="12"/>
      <c r="K6" s="12"/>
      <c r="L6" s="12"/>
      <c r="M6" s="11"/>
      <c r="N6" s="11"/>
      <c r="O6" s="11"/>
      <c r="P6" s="11"/>
      <c r="Q6" s="11"/>
      <c r="R6" s="11"/>
      <c r="S6" s="4"/>
      <c r="T6" s="4"/>
      <c r="U6" s="4"/>
    </row>
    <row r="7" spans="2:21" s="2" customFormat="1" ht="6" customHeight="1" x14ac:dyDescent="0.25">
      <c r="B7" s="264"/>
      <c r="C7" s="265"/>
      <c r="D7" s="265"/>
      <c r="E7" s="265"/>
      <c r="F7" s="12"/>
      <c r="G7" s="12"/>
      <c r="H7" s="12"/>
      <c r="I7" s="12"/>
      <c r="J7" s="12"/>
      <c r="K7" s="12"/>
      <c r="L7" s="12"/>
      <c r="M7" s="11"/>
      <c r="N7" s="11"/>
      <c r="O7" s="4"/>
      <c r="P7" s="4"/>
      <c r="Q7" s="4"/>
      <c r="R7" s="4"/>
      <c r="S7" s="4"/>
      <c r="T7" s="4"/>
      <c r="U7" s="4"/>
    </row>
    <row r="8" spans="2:21" s="2" customFormat="1" ht="6.75" customHeight="1" x14ac:dyDescent="0.25">
      <c r="B8" s="264"/>
      <c r="C8" s="265"/>
      <c r="D8" s="265"/>
      <c r="E8" s="265"/>
      <c r="F8" s="12"/>
      <c r="G8" s="12"/>
      <c r="H8" s="12"/>
      <c r="I8" s="12"/>
      <c r="J8" s="12"/>
      <c r="K8" s="12"/>
      <c r="L8" s="12"/>
      <c r="M8" s="11"/>
      <c r="N8" s="11"/>
      <c r="O8" s="4"/>
      <c r="P8" s="4"/>
      <c r="Q8" s="4"/>
      <c r="R8" s="4"/>
      <c r="S8" s="4"/>
      <c r="T8" s="4"/>
      <c r="U8" s="4"/>
    </row>
    <row r="9" spans="2:21" s="2" customFormat="1" ht="15" x14ac:dyDescent="0.25">
      <c r="B9" s="104" t="s">
        <v>115</v>
      </c>
      <c r="C9" s="87"/>
      <c r="D9" s="87"/>
      <c r="E9" s="87"/>
      <c r="F9" s="4"/>
      <c r="G9" s="4"/>
      <c r="H9" s="13"/>
      <c r="I9" s="4"/>
      <c r="J9" s="4"/>
      <c r="K9" s="4"/>
      <c r="L9" s="4"/>
      <c r="M9" s="4"/>
      <c r="N9" s="4"/>
      <c r="O9" s="4"/>
      <c r="P9" s="4"/>
      <c r="Q9" s="4"/>
      <c r="R9" s="4"/>
      <c r="S9" s="4"/>
      <c r="T9" s="4"/>
      <c r="U9" s="4"/>
    </row>
    <row r="10" spans="2:21" s="2" customFormat="1" ht="9.75" customHeight="1" x14ac:dyDescent="0.25">
      <c r="B10" s="267"/>
      <c r="C10" s="87"/>
      <c r="D10" s="87"/>
      <c r="E10" s="87"/>
      <c r="F10" s="4"/>
      <c r="G10" s="4"/>
      <c r="H10" s="4"/>
      <c r="I10" s="4"/>
      <c r="J10" s="4"/>
      <c r="K10" s="4"/>
      <c r="L10" s="4"/>
      <c r="M10" s="4"/>
      <c r="N10" s="4"/>
      <c r="O10" s="4"/>
      <c r="P10" s="4"/>
      <c r="Q10" s="4"/>
      <c r="R10" s="4"/>
      <c r="S10" s="4"/>
      <c r="T10" s="4"/>
      <c r="U10" s="4"/>
    </row>
    <row r="11" spans="2:21" s="2" customFormat="1" ht="18.75" customHeight="1" x14ac:dyDescent="0.3">
      <c r="B11" s="375" t="s">
        <v>415</v>
      </c>
      <c r="C11" s="375"/>
      <c r="D11" s="375"/>
      <c r="E11" s="375"/>
      <c r="F11" s="375"/>
      <c r="G11" s="375"/>
      <c r="H11" s="375"/>
      <c r="I11" s="375"/>
      <c r="J11" s="375"/>
      <c r="K11" s="375"/>
      <c r="L11" s="375"/>
      <c r="M11" s="375"/>
      <c r="N11" s="375"/>
      <c r="O11" s="375"/>
      <c r="P11" s="375"/>
      <c r="Q11" s="375"/>
      <c r="R11" s="375"/>
      <c r="S11" s="375"/>
      <c r="T11" s="375"/>
      <c r="U11" s="294"/>
    </row>
    <row r="12" spans="2:21" s="2" customFormat="1" ht="129" customHeight="1" x14ac:dyDescent="0.3">
      <c r="B12" s="375"/>
      <c r="C12" s="375"/>
      <c r="D12" s="375"/>
      <c r="E12" s="375"/>
      <c r="F12" s="375"/>
      <c r="G12" s="375"/>
      <c r="H12" s="375"/>
      <c r="I12" s="375"/>
      <c r="J12" s="375"/>
      <c r="K12" s="375"/>
      <c r="L12" s="375"/>
      <c r="M12" s="375"/>
      <c r="N12" s="375"/>
      <c r="O12" s="375"/>
      <c r="P12" s="375"/>
      <c r="Q12" s="375"/>
      <c r="R12" s="375"/>
      <c r="S12" s="375"/>
      <c r="T12" s="375"/>
      <c r="U12" s="294"/>
    </row>
    <row r="13" spans="2:21" s="2" customFormat="1" ht="12" customHeight="1" x14ac:dyDescent="0.25">
      <c r="B13" s="14"/>
      <c r="C13" s="4"/>
      <c r="D13" s="4"/>
      <c r="E13" s="4"/>
      <c r="F13" s="4"/>
      <c r="G13" s="4"/>
      <c r="H13" s="4"/>
      <c r="I13" s="4"/>
      <c r="J13" s="4"/>
      <c r="K13" s="4"/>
      <c r="L13" s="4"/>
      <c r="M13" s="4"/>
      <c r="N13" s="4"/>
      <c r="O13" s="4"/>
      <c r="P13" s="4"/>
      <c r="Q13" s="4"/>
      <c r="R13" s="4"/>
      <c r="S13" s="4"/>
      <c r="T13" s="4"/>
      <c r="U13" s="4"/>
    </row>
    <row r="14" spans="2:21" s="2" customFormat="1" ht="15" x14ac:dyDescent="0.25">
      <c r="B14" s="5"/>
      <c r="C14" s="5"/>
      <c r="D14" s="5"/>
      <c r="E14" s="5"/>
      <c r="F14" s="5"/>
      <c r="G14" s="5"/>
      <c r="H14" s="5"/>
      <c r="I14" s="15" t="s">
        <v>116</v>
      </c>
      <c r="J14" s="15" t="s">
        <v>117</v>
      </c>
      <c r="K14" s="364" t="s">
        <v>118</v>
      </c>
      <c r="L14" s="365"/>
      <c r="M14" s="364" t="s">
        <v>119</v>
      </c>
      <c r="N14" s="365"/>
      <c r="O14" s="364" t="s">
        <v>120</v>
      </c>
      <c r="P14" s="365"/>
      <c r="Q14" s="364" t="s">
        <v>121</v>
      </c>
      <c r="R14" s="365"/>
      <c r="S14" s="16"/>
      <c r="T14" s="16"/>
      <c r="U14" s="5"/>
    </row>
    <row r="15" spans="2:21" s="2" customFormat="1" ht="9.75" customHeight="1" x14ac:dyDescent="0.3">
      <c r="B15" s="5"/>
      <c r="C15" s="5"/>
      <c r="D15" s="5"/>
      <c r="E15" s="5"/>
      <c r="F15" s="5"/>
      <c r="G15" s="5"/>
      <c r="H15" s="5"/>
      <c r="I15" s="366" t="s">
        <v>383</v>
      </c>
      <c r="J15" s="366" t="s">
        <v>122</v>
      </c>
      <c r="K15" s="369" t="s">
        <v>123</v>
      </c>
      <c r="L15" s="370"/>
      <c r="M15" s="369" t="s">
        <v>124</v>
      </c>
      <c r="N15" s="370"/>
      <c r="O15" s="369" t="s">
        <v>125</v>
      </c>
      <c r="P15" s="370"/>
      <c r="Q15" s="369" t="s">
        <v>126</v>
      </c>
      <c r="R15" s="370"/>
      <c r="S15" s="16"/>
      <c r="T15" s="16"/>
      <c r="U15" s="5"/>
    </row>
    <row r="16" spans="2:21" s="2" customFormat="1" ht="4.5" customHeight="1" x14ac:dyDescent="0.3">
      <c r="B16" s="5"/>
      <c r="C16" s="5"/>
      <c r="D16" s="5"/>
      <c r="E16" s="5"/>
      <c r="F16" s="5"/>
      <c r="G16" s="5"/>
      <c r="H16" s="5"/>
      <c r="I16" s="367"/>
      <c r="J16" s="367"/>
      <c r="K16" s="371"/>
      <c r="L16" s="372"/>
      <c r="M16" s="371"/>
      <c r="N16" s="372"/>
      <c r="O16" s="371"/>
      <c r="P16" s="372"/>
      <c r="Q16" s="371"/>
      <c r="R16" s="372"/>
      <c r="S16" s="16"/>
      <c r="T16" s="16"/>
      <c r="U16" s="5"/>
    </row>
    <row r="17" spans="2:21" s="2" customFormat="1" ht="14.25" customHeight="1" x14ac:dyDescent="0.3">
      <c r="B17" s="5"/>
      <c r="C17" s="5"/>
      <c r="D17" s="5"/>
      <c r="E17" s="5"/>
      <c r="F17" s="5"/>
      <c r="G17" s="5"/>
      <c r="H17" s="5"/>
      <c r="I17" s="367"/>
      <c r="J17" s="367"/>
      <c r="K17" s="371"/>
      <c r="L17" s="372"/>
      <c r="M17" s="371"/>
      <c r="N17" s="372"/>
      <c r="O17" s="371"/>
      <c r="P17" s="372"/>
      <c r="Q17" s="371"/>
      <c r="R17" s="372"/>
      <c r="S17" s="16"/>
      <c r="T17" s="16"/>
      <c r="U17" s="5"/>
    </row>
    <row r="18" spans="2:21" s="2" customFormat="1" ht="18" customHeight="1" x14ac:dyDescent="0.3">
      <c r="B18" s="5"/>
      <c r="C18" s="104" t="s">
        <v>127</v>
      </c>
      <c r="D18" s="5"/>
      <c r="E18" s="5"/>
      <c r="F18" s="5"/>
      <c r="G18" s="5"/>
      <c r="H18" s="5"/>
      <c r="I18" s="367"/>
      <c r="J18" s="367"/>
      <c r="K18" s="371"/>
      <c r="L18" s="372"/>
      <c r="M18" s="371"/>
      <c r="N18" s="372"/>
      <c r="O18" s="371"/>
      <c r="P18" s="372"/>
      <c r="Q18" s="371"/>
      <c r="R18" s="372"/>
      <c r="S18" s="16"/>
      <c r="T18" s="16"/>
      <c r="U18" s="5"/>
    </row>
    <row r="19" spans="2:21" s="2" customFormat="1" ht="18" customHeight="1" x14ac:dyDescent="0.3">
      <c r="B19" s="5"/>
      <c r="C19" s="5"/>
      <c r="D19" s="5"/>
      <c r="E19" s="5"/>
      <c r="F19" s="5"/>
      <c r="G19" s="5"/>
      <c r="H19" s="5"/>
      <c r="I19" s="367"/>
      <c r="J19" s="367"/>
      <c r="K19" s="371"/>
      <c r="L19" s="372"/>
      <c r="M19" s="371"/>
      <c r="N19" s="372"/>
      <c r="O19" s="371"/>
      <c r="P19" s="372"/>
      <c r="Q19" s="371"/>
      <c r="R19" s="372"/>
      <c r="S19" s="16"/>
      <c r="T19" s="16"/>
      <c r="U19" s="5"/>
    </row>
    <row r="20" spans="2:21" s="2" customFormat="1" ht="13.5" customHeight="1" x14ac:dyDescent="0.3">
      <c r="B20" s="5"/>
      <c r="C20" s="104" t="s">
        <v>128</v>
      </c>
      <c r="D20" s="5"/>
      <c r="E20" s="5"/>
      <c r="F20" s="5"/>
      <c r="G20" s="5"/>
      <c r="H20" s="5"/>
      <c r="I20" s="367"/>
      <c r="J20" s="367"/>
      <c r="K20" s="371"/>
      <c r="L20" s="372"/>
      <c r="M20" s="371"/>
      <c r="N20" s="372"/>
      <c r="O20" s="371"/>
      <c r="P20" s="372"/>
      <c r="Q20" s="371"/>
      <c r="R20" s="372"/>
      <c r="S20" s="16"/>
      <c r="T20" s="16"/>
      <c r="U20" s="5"/>
    </row>
    <row r="21" spans="2:21" s="2" customFormat="1" ht="9.75" customHeight="1" x14ac:dyDescent="0.3">
      <c r="B21" s="5"/>
      <c r="C21" s="5"/>
      <c r="D21" s="5"/>
      <c r="E21" s="5"/>
      <c r="F21" s="5"/>
      <c r="G21" s="5"/>
      <c r="H21" s="5"/>
      <c r="I21" s="367"/>
      <c r="J21" s="367"/>
      <c r="K21" s="371"/>
      <c r="L21" s="372"/>
      <c r="M21" s="371"/>
      <c r="N21" s="372"/>
      <c r="O21" s="371"/>
      <c r="P21" s="372"/>
      <c r="Q21" s="371"/>
      <c r="R21" s="372"/>
      <c r="S21" s="16"/>
      <c r="T21" s="16"/>
      <c r="U21" s="5"/>
    </row>
    <row r="22" spans="2:21" s="2" customFormat="1" x14ac:dyDescent="0.3">
      <c r="B22" s="5"/>
      <c r="C22" s="5"/>
      <c r="D22" s="5"/>
      <c r="E22" s="5"/>
      <c r="F22" s="5"/>
      <c r="G22" s="5"/>
      <c r="H22" s="5"/>
      <c r="I22" s="367"/>
      <c r="J22" s="367"/>
      <c r="K22" s="371"/>
      <c r="L22" s="372"/>
      <c r="M22" s="371"/>
      <c r="N22" s="372"/>
      <c r="O22" s="371"/>
      <c r="P22" s="372"/>
      <c r="Q22" s="371"/>
      <c r="R22" s="372"/>
      <c r="S22" s="16"/>
      <c r="T22" s="16"/>
      <c r="U22" s="5"/>
    </row>
    <row r="23" spans="2:21" s="2" customFormat="1" ht="31.5" customHeight="1" x14ac:dyDescent="0.3">
      <c r="B23" s="5"/>
      <c r="C23" s="5"/>
      <c r="D23" s="5"/>
      <c r="E23" s="5"/>
      <c r="F23" s="5"/>
      <c r="G23" s="5"/>
      <c r="H23" s="5"/>
      <c r="I23" s="368"/>
      <c r="J23" s="368"/>
      <c r="K23" s="373"/>
      <c r="L23" s="374"/>
      <c r="M23" s="373"/>
      <c r="N23" s="374"/>
      <c r="O23" s="373"/>
      <c r="P23" s="374"/>
      <c r="Q23" s="373"/>
      <c r="R23" s="374"/>
      <c r="S23" s="16"/>
      <c r="T23" s="16"/>
      <c r="U23" s="5"/>
    </row>
    <row r="24" spans="2:21" s="2" customFormat="1" ht="63" customHeight="1" x14ac:dyDescent="0.3">
      <c r="B24" s="5"/>
      <c r="C24" s="5"/>
      <c r="D24" s="5"/>
      <c r="E24" s="5"/>
      <c r="F24" s="17"/>
      <c r="G24" s="17"/>
      <c r="H24" s="240" t="s">
        <v>129</v>
      </c>
      <c r="I24" s="206" t="s">
        <v>49</v>
      </c>
      <c r="J24" s="207" t="s">
        <v>130</v>
      </c>
      <c r="K24" s="208" t="s">
        <v>131</v>
      </c>
      <c r="L24" s="208" t="s">
        <v>49</v>
      </c>
      <c r="M24" s="208" t="s">
        <v>131</v>
      </c>
      <c r="N24" s="208" t="s">
        <v>49</v>
      </c>
      <c r="O24" s="208" t="s">
        <v>131</v>
      </c>
      <c r="P24" s="208" t="s">
        <v>49</v>
      </c>
      <c r="Q24" s="208" t="s">
        <v>131</v>
      </c>
      <c r="R24" s="208" t="s">
        <v>49</v>
      </c>
      <c r="S24" s="19"/>
      <c r="T24" s="19"/>
      <c r="U24" s="5"/>
    </row>
    <row r="25" spans="2:21" s="2" customFormat="1" ht="15" x14ac:dyDescent="0.25">
      <c r="B25" s="104" t="s">
        <v>132</v>
      </c>
      <c r="C25" s="248" t="s">
        <v>133</v>
      </c>
      <c r="D25" s="104"/>
      <c r="E25" s="102"/>
      <c r="F25" s="102"/>
      <c r="G25" s="102"/>
      <c r="H25" s="5"/>
      <c r="I25" s="209">
        <v>31945</v>
      </c>
      <c r="J25" s="210" t="s">
        <v>360</v>
      </c>
      <c r="K25" s="211">
        <f>IFERROR(10000*(L25/'Main Results and Overview'!$P$12),"")</f>
        <v>76.312022616361446</v>
      </c>
      <c r="L25" s="212">
        <v>290.85564300000004</v>
      </c>
      <c r="M25" s="211">
        <f>IFERROR(10000*(N25/'Main Results and Overview'!$P$12),"")</f>
        <v>38.075835388571136</v>
      </c>
      <c r="N25" s="212">
        <v>145.12223900000001</v>
      </c>
      <c r="O25" s="211">
        <f>IFERROR(10000*(P25/'Main Results and Overview'!$P$12),"")</f>
        <v>31.383913522590124</v>
      </c>
      <c r="P25" s="212">
        <v>119.616648</v>
      </c>
      <c r="Q25" s="211">
        <f>IFERROR(10000*(R25/'Main Results and Overview'!$P$12),"")</f>
        <v>-145.7717715275227</v>
      </c>
      <c r="R25" s="212">
        <f>-1*((IF(L25="","0",L25)+IF(N25="","0",N25)+IF(P25="","0",P25)))</f>
        <v>-555.59453000000008</v>
      </c>
      <c r="S25" s="20"/>
      <c r="T25" s="20"/>
      <c r="U25" s="5"/>
    </row>
    <row r="26" spans="2:21" s="2" customFormat="1" ht="15" x14ac:dyDescent="0.25">
      <c r="B26" s="102" t="s">
        <v>134</v>
      </c>
      <c r="C26" s="104" t="s">
        <v>135</v>
      </c>
      <c r="D26" s="102"/>
      <c r="E26" s="102"/>
      <c r="F26" s="102"/>
      <c r="G26" s="102"/>
      <c r="H26" s="5"/>
      <c r="I26" s="213">
        <v>412</v>
      </c>
      <c r="J26" s="214" t="s">
        <v>356</v>
      </c>
      <c r="K26" s="215">
        <f>IFERROR(10000*(L26/'Main Results and Overview'!$P$12),"")</f>
        <v>0</v>
      </c>
      <c r="L26" s="216">
        <v>0</v>
      </c>
      <c r="M26" s="215">
        <f>IFERROR(10000*(N26/'Main Results and Overview'!$P$12),"")</f>
        <v>0</v>
      </c>
      <c r="N26" s="216">
        <v>0</v>
      </c>
      <c r="O26" s="215">
        <f>IFERROR(10000*(P26/'Main Results and Overview'!$P$12),"")</f>
        <v>0</v>
      </c>
      <c r="P26" s="216">
        <v>0</v>
      </c>
      <c r="Q26" s="215">
        <f>IFERROR(10000*(R26/'Main Results and Overview'!$P$12),"")</f>
        <v>0</v>
      </c>
      <c r="R26" s="217">
        <f t="shared" ref="R26:R33" si="0">-1*((IF(L26="","0",L26)+IF(N26="","0",N26)+IF(P26="","0",P26)))</f>
        <v>0</v>
      </c>
      <c r="S26" s="20"/>
      <c r="T26" s="20"/>
      <c r="U26" s="5"/>
    </row>
    <row r="27" spans="2:21" s="2" customFormat="1" ht="15" x14ac:dyDescent="0.25">
      <c r="B27" s="102" t="s">
        <v>136</v>
      </c>
      <c r="C27" s="104" t="s">
        <v>137</v>
      </c>
      <c r="D27" s="102"/>
      <c r="E27" s="102"/>
      <c r="F27" s="102"/>
      <c r="G27" s="102"/>
      <c r="H27" s="5"/>
      <c r="I27" s="213">
        <v>7310</v>
      </c>
      <c r="J27" s="214" t="s">
        <v>359</v>
      </c>
      <c r="K27" s="215">
        <f>IFERROR(10000*(L27/'Main Results and Overview'!$P$12),"")</f>
        <v>3.7794248832450021E-2</v>
      </c>
      <c r="L27" s="216">
        <v>0.14404900000000001</v>
      </c>
      <c r="M27" s="215">
        <f>IFERROR(10000*(N27/'Main Results and Overview'!$P$12),"")</f>
        <v>0.38088707561525947</v>
      </c>
      <c r="N27" s="216">
        <v>1.451713</v>
      </c>
      <c r="O27" s="215">
        <f>IFERROR(10000*(P27/'Main Results and Overview'!$P$12),"")</f>
        <v>0</v>
      </c>
      <c r="P27" s="216">
        <v>0</v>
      </c>
      <c r="Q27" s="215">
        <f>IFERROR(10000*(R27/'Main Results and Overview'!$P$12),"")</f>
        <v>-0.41868132444770956</v>
      </c>
      <c r="R27" s="217">
        <f t="shared" si="0"/>
        <v>-1.5957620000000001</v>
      </c>
      <c r="S27" s="20"/>
      <c r="T27" s="20"/>
      <c r="U27" s="5"/>
    </row>
    <row r="28" spans="2:21" s="2" customFormat="1" ht="15.75" thickBot="1" x14ac:dyDescent="0.3">
      <c r="B28" s="102" t="s">
        <v>138</v>
      </c>
      <c r="C28" s="104" t="s">
        <v>139</v>
      </c>
      <c r="D28" s="102"/>
      <c r="E28" s="102"/>
      <c r="F28" s="102"/>
      <c r="G28" s="102"/>
      <c r="H28" s="5"/>
      <c r="I28" s="213">
        <v>1823</v>
      </c>
      <c r="J28" s="214" t="s">
        <v>356</v>
      </c>
      <c r="K28" s="215">
        <f>IFERROR(10000*(L28/'Main Results and Overview'!$P$12),"")</f>
        <v>0</v>
      </c>
      <c r="L28" s="217">
        <v>0</v>
      </c>
      <c r="M28" s="215">
        <f>IFERROR(10000*(N28/'Main Results and Overview'!$P$12),"")</f>
        <v>0</v>
      </c>
      <c r="N28" s="217">
        <v>0</v>
      </c>
      <c r="O28" s="215">
        <f>IFERROR(10000*(P28/'Main Results and Overview'!$P$12),"")</f>
        <v>0</v>
      </c>
      <c r="P28" s="217">
        <v>0</v>
      </c>
      <c r="Q28" s="215">
        <f>IFERROR(10000*(R28/'Main Results and Overview'!$P$12),"")</f>
        <v>0</v>
      </c>
      <c r="R28" s="217">
        <f t="shared" si="0"/>
        <v>0</v>
      </c>
      <c r="S28" s="21"/>
      <c r="T28" s="21"/>
      <c r="U28" s="5"/>
    </row>
    <row r="29" spans="2:21" s="2" customFormat="1" ht="15.75" thickBot="1" x14ac:dyDescent="0.3">
      <c r="B29" s="102" t="s">
        <v>140</v>
      </c>
      <c r="C29" s="243" t="s">
        <v>141</v>
      </c>
      <c r="D29" s="243"/>
      <c r="E29" s="243"/>
      <c r="F29" s="243"/>
      <c r="G29" s="243"/>
      <c r="H29" s="22"/>
      <c r="I29" s="218">
        <v>34</v>
      </c>
      <c r="J29" s="214" t="s">
        <v>356</v>
      </c>
      <c r="K29" s="219"/>
      <c r="L29" s="220"/>
      <c r="M29" s="219"/>
      <c r="N29" s="221"/>
      <c r="O29" s="222">
        <f>IFERROR(10000*(P29/'Main Results and Overview'!$P$12),"")</f>
        <v>0</v>
      </c>
      <c r="P29" s="223">
        <v>0</v>
      </c>
      <c r="Q29" s="222">
        <f>IFERROR(10000*(R29/'Main Results and Overview'!$P$12),"")</f>
        <v>0</v>
      </c>
      <c r="R29" s="224">
        <f t="shared" si="0"/>
        <v>0</v>
      </c>
      <c r="S29" s="20"/>
      <c r="T29" s="20"/>
      <c r="U29" s="5"/>
    </row>
    <row r="30" spans="2:21" s="2" customFormat="1" ht="15.75" thickBot="1" x14ac:dyDescent="0.3">
      <c r="B30" s="102" t="s">
        <v>142</v>
      </c>
      <c r="C30" s="243" t="s">
        <v>143</v>
      </c>
      <c r="D30" s="243"/>
      <c r="E30" s="243"/>
      <c r="F30" s="243"/>
      <c r="G30" s="243"/>
      <c r="H30" s="22"/>
      <c r="I30" s="218">
        <v>0</v>
      </c>
      <c r="J30" s="214" t="s">
        <v>355</v>
      </c>
      <c r="K30" s="222">
        <f>IFERROR(10000*(L30/'Main Results and Overview'!$P$12),"")</f>
        <v>0</v>
      </c>
      <c r="L30" s="223">
        <v>0</v>
      </c>
      <c r="M30" s="222">
        <f>IFERROR(10000*(N30/'Main Results and Overview'!$P$12),"")</f>
        <v>0</v>
      </c>
      <c r="N30" s="223">
        <v>0</v>
      </c>
      <c r="O30" s="222">
        <f>IFERROR(10000*(P30/'Main Results and Overview'!$P$12),"")</f>
        <v>0</v>
      </c>
      <c r="P30" s="223">
        <v>0</v>
      </c>
      <c r="Q30" s="222">
        <f>IFERROR(10000*(R30/'Main Results and Overview'!$P$12),"")</f>
        <v>0</v>
      </c>
      <c r="R30" s="224">
        <f t="shared" si="0"/>
        <v>0</v>
      </c>
      <c r="S30" s="20"/>
      <c r="T30" s="20"/>
      <c r="U30" s="5"/>
    </row>
    <row r="31" spans="2:21" s="2" customFormat="1" ht="15.75" thickBot="1" x14ac:dyDescent="0.3">
      <c r="B31" s="102" t="s">
        <v>144</v>
      </c>
      <c r="C31" s="243" t="s">
        <v>145</v>
      </c>
      <c r="D31" s="243"/>
      <c r="E31" s="243"/>
      <c r="F31" s="243"/>
      <c r="G31" s="243"/>
      <c r="H31" s="22"/>
      <c r="I31" s="218">
        <v>1789</v>
      </c>
      <c r="J31" s="214" t="s">
        <v>356</v>
      </c>
      <c r="K31" s="219"/>
      <c r="L31" s="220"/>
      <c r="M31" s="219"/>
      <c r="N31" s="221"/>
      <c r="O31" s="222">
        <f>IFERROR(10000*(P31/'Main Results and Overview'!$P$12),"")</f>
        <v>0</v>
      </c>
      <c r="P31" s="223">
        <v>0</v>
      </c>
      <c r="Q31" s="222">
        <f>IFERROR(10000*(R31/'Main Results and Overview'!$P$12),"")</f>
        <v>0</v>
      </c>
      <c r="R31" s="224">
        <f t="shared" si="0"/>
        <v>0</v>
      </c>
      <c r="S31" s="20"/>
      <c r="T31" s="20"/>
      <c r="U31" s="5"/>
    </row>
    <row r="32" spans="2:21" s="2" customFormat="1" ht="15" x14ac:dyDescent="0.25">
      <c r="B32" s="102" t="s">
        <v>146</v>
      </c>
      <c r="C32" s="104" t="s">
        <v>147</v>
      </c>
      <c r="D32" s="102"/>
      <c r="E32" s="102"/>
      <c r="F32" s="102"/>
      <c r="G32" s="102"/>
      <c r="H32" s="5"/>
      <c r="I32" s="213">
        <v>22213</v>
      </c>
      <c r="J32" s="214" t="s">
        <v>361</v>
      </c>
      <c r="K32" s="215">
        <f>IFERROR(10000*(L32/'Main Results and Overview'!$P$12),"")</f>
        <v>76.274228367529005</v>
      </c>
      <c r="L32" s="216">
        <v>290.71159400000005</v>
      </c>
      <c r="M32" s="215">
        <f>IFERROR(10000*(N32/'Main Results and Overview'!$P$12),"")</f>
        <v>37.694948312955866</v>
      </c>
      <c r="N32" s="216">
        <v>143.670526</v>
      </c>
      <c r="O32" s="215">
        <f>IFERROR(10000*(P32/'Main Results and Overview'!$P$12),"")</f>
        <v>31.383913522590124</v>
      </c>
      <c r="P32" s="216">
        <v>119.616648</v>
      </c>
      <c r="Q32" s="215">
        <f>IFERROR(10000*(R32/'Main Results and Overview'!$P$12),"")</f>
        <v>-145.353090203075</v>
      </c>
      <c r="R32" s="217">
        <f t="shared" si="0"/>
        <v>-553.99876800000004</v>
      </c>
      <c r="S32" s="20"/>
      <c r="T32" s="20"/>
      <c r="U32" s="5"/>
    </row>
    <row r="33" spans="2:21" s="2" customFormat="1" ht="15" x14ac:dyDescent="0.25">
      <c r="B33" s="102" t="s">
        <v>148</v>
      </c>
      <c r="C33" s="104" t="s">
        <v>149</v>
      </c>
      <c r="D33" s="102"/>
      <c r="E33" s="102"/>
      <c r="F33" s="102"/>
      <c r="G33" s="102"/>
      <c r="H33" s="5"/>
      <c r="I33" s="213">
        <v>187</v>
      </c>
      <c r="J33" s="214" t="s">
        <v>356</v>
      </c>
      <c r="K33" s="215">
        <f>IFERROR(10000*(L33/'Main Results and Overview'!$P$12),"")</f>
        <v>0</v>
      </c>
      <c r="L33" s="216">
        <v>0</v>
      </c>
      <c r="M33" s="215">
        <f>IFERROR(10000*(N33/'Main Results and Overview'!$P$12),"")</f>
        <v>0</v>
      </c>
      <c r="N33" s="216">
        <v>0</v>
      </c>
      <c r="O33" s="215">
        <f>IFERROR(10000*(P33/'Main Results and Overview'!$P$12),"")</f>
        <v>0</v>
      </c>
      <c r="P33" s="216">
        <v>0</v>
      </c>
      <c r="Q33" s="215">
        <f>IFERROR(10000*(R33/'Main Results and Overview'!$P$12),"")</f>
        <v>0</v>
      </c>
      <c r="R33" s="217">
        <f t="shared" si="0"/>
        <v>0</v>
      </c>
      <c r="S33" s="20"/>
      <c r="T33" s="20"/>
      <c r="U33" s="5"/>
    </row>
    <row r="34" spans="2:21" s="2" customFormat="1" ht="15" x14ac:dyDescent="0.25">
      <c r="B34" s="102"/>
      <c r="C34" s="104"/>
      <c r="D34" s="102"/>
      <c r="E34" s="102"/>
      <c r="F34" s="102"/>
      <c r="G34" s="102"/>
      <c r="H34" s="5"/>
      <c r="I34" s="23"/>
      <c r="J34" s="24"/>
      <c r="K34" s="25"/>
      <c r="L34" s="26"/>
      <c r="M34" s="25"/>
      <c r="N34" s="26"/>
      <c r="O34" s="25"/>
      <c r="P34" s="26"/>
      <c r="Q34" s="25"/>
      <c r="R34" s="27"/>
      <c r="S34" s="5"/>
      <c r="T34" s="5"/>
      <c r="U34" s="5"/>
    </row>
    <row r="35" spans="2:21" s="2" customFormat="1" ht="15" x14ac:dyDescent="0.25">
      <c r="B35" s="102" t="s">
        <v>150</v>
      </c>
      <c r="C35" s="248" t="s">
        <v>151</v>
      </c>
      <c r="D35" s="102"/>
      <c r="E35" s="102"/>
      <c r="F35" s="102"/>
      <c r="G35" s="102"/>
      <c r="H35" s="5"/>
      <c r="I35" s="23"/>
      <c r="J35" s="24"/>
      <c r="K35" s="25"/>
      <c r="L35" s="26"/>
      <c r="M35" s="25"/>
      <c r="N35" s="26"/>
      <c r="O35" s="25"/>
      <c r="P35" s="26"/>
      <c r="Q35" s="25"/>
      <c r="R35" s="27"/>
      <c r="S35" s="5"/>
      <c r="T35" s="5"/>
      <c r="U35" s="5"/>
    </row>
    <row r="36" spans="2:21" s="2" customFormat="1" ht="15.75" thickBot="1" x14ac:dyDescent="0.3">
      <c r="B36" s="102"/>
      <c r="C36" s="254" t="s">
        <v>152</v>
      </c>
      <c r="D36" s="254" t="s">
        <v>153</v>
      </c>
      <c r="E36" s="102"/>
      <c r="F36" s="102"/>
      <c r="G36" s="102"/>
      <c r="H36" s="5"/>
      <c r="I36" s="23"/>
      <c r="J36" s="24"/>
      <c r="K36" s="25"/>
      <c r="L36" s="26"/>
      <c r="M36" s="25"/>
      <c r="N36" s="26"/>
      <c r="O36" s="25"/>
      <c r="P36" s="26"/>
      <c r="Q36" s="25"/>
      <c r="R36" s="27"/>
      <c r="S36" s="5"/>
      <c r="T36" s="5"/>
      <c r="U36" s="5"/>
    </row>
    <row r="37" spans="2:21" s="2" customFormat="1" ht="15" customHeight="1" thickBot="1" x14ac:dyDescent="0.3">
      <c r="B37" s="102"/>
      <c r="C37" s="104" t="s">
        <v>154</v>
      </c>
      <c r="D37" s="102" t="s">
        <v>367</v>
      </c>
      <c r="E37" s="102"/>
      <c r="F37" s="102"/>
      <c r="G37" s="102"/>
      <c r="H37" s="5"/>
      <c r="I37" s="225">
        <v>3794</v>
      </c>
      <c r="J37" s="226"/>
      <c r="K37" s="227">
        <f>IFERROR(IF(10000*(L37/'Main Results and Overview'!$P$12)=0,"",(10000*(L37/'Main Results and Overview'!$P$12))),"")</f>
        <v>23.25287610851656</v>
      </c>
      <c r="L37" s="216">
        <v>88.626012000000003</v>
      </c>
      <c r="M37" s="215">
        <f>IFERROR(IF(10000*(N37/'Main Results and Overview'!$P$12)=0,"",(10000*(N37/'Main Results and Overview'!$P$12))),"")</f>
        <v>8.4055360235084216</v>
      </c>
      <c r="N37" s="216">
        <v>32.036859999999997</v>
      </c>
      <c r="O37" s="215">
        <f>IFERROR(IF(10000*(P37/'Main Results and Overview'!$P$12)=0,"",(10000*(P37/'Main Results and Overview'!$P$12))),"")</f>
        <v>5.112630004722674</v>
      </c>
      <c r="P37" s="216">
        <v>19.486277999999999</v>
      </c>
      <c r="Q37" s="215">
        <f>IFERROR(IF(10000*(R37/'Main Results and Overview'!$P$12)=0,"",(10000*(R37/'Main Results and Overview'!$P$12))),"")</f>
        <v>-36.771042136747653</v>
      </c>
      <c r="R37" s="217">
        <f t="shared" ref="R37:R46" si="1">IF(C37="","",-1*(IF(L37="","0",L37)+IF(N37="","0",N37)+IF(P37="","0",P37)))</f>
        <v>-140.14914999999999</v>
      </c>
      <c r="S37" s="20"/>
      <c r="T37" s="20"/>
      <c r="U37" s="5"/>
    </row>
    <row r="38" spans="2:21" s="2" customFormat="1" ht="15" customHeight="1" thickBot="1" x14ac:dyDescent="0.3">
      <c r="B38" s="102"/>
      <c r="C38" s="104" t="s">
        <v>154</v>
      </c>
      <c r="D38" s="102" t="s">
        <v>368</v>
      </c>
      <c r="E38" s="102"/>
      <c r="F38" s="102"/>
      <c r="G38" s="102"/>
      <c r="H38" s="5"/>
      <c r="I38" s="225">
        <v>2652</v>
      </c>
      <c r="J38" s="228"/>
      <c r="K38" s="227">
        <f>IFERROR(IF(10000*(L38/'Main Results and Overview'!$P$12)=0,"",(10000*(L38/'Main Results and Overview'!$P$12))),"")</f>
        <v>16.82109251193787</v>
      </c>
      <c r="L38" s="216">
        <v>64.111912000000004</v>
      </c>
      <c r="M38" s="215">
        <f>IFERROR(IF(10000*(N38/'Main Results and Overview'!$P$12)=0,"",(10000*(N38/'Main Results and Overview'!$P$12))),"")</f>
        <v>7.2310452851970402</v>
      </c>
      <c r="N38" s="216">
        <v>27.560406</v>
      </c>
      <c r="O38" s="215">
        <f>IFERROR(IF(10000*(P38/'Main Results and Overview'!$P$12)=0,"",(10000*(P38/'Main Results and Overview'!$P$12))),"")</f>
        <v>10.110730177887392</v>
      </c>
      <c r="P38" s="216">
        <v>38.536037</v>
      </c>
      <c r="Q38" s="215">
        <f>IFERROR(IF(10000*(R38/'Main Results and Overview'!$P$12)=0,"",(10000*(R38/'Main Results and Overview'!$P$12))),"")</f>
        <v>-34.162867975022309</v>
      </c>
      <c r="R38" s="217">
        <f t="shared" si="1"/>
        <v>-130.20835500000001</v>
      </c>
      <c r="S38" s="20"/>
      <c r="T38" s="20"/>
      <c r="U38" s="5"/>
    </row>
    <row r="39" spans="2:21" s="2" customFormat="1" ht="15" customHeight="1" thickBot="1" x14ac:dyDescent="0.3">
      <c r="B39" s="102"/>
      <c r="C39" s="104" t="s">
        <v>154</v>
      </c>
      <c r="D39" s="102" t="s">
        <v>155</v>
      </c>
      <c r="E39" s="102"/>
      <c r="F39" s="102"/>
      <c r="G39" s="102"/>
      <c r="H39" s="5"/>
      <c r="I39" s="229">
        <v>2631</v>
      </c>
      <c r="J39" s="230"/>
      <c r="K39" s="227">
        <f>IFERROR(IF(10000*(L39/'Main Results and Overview'!$P$12)=0,"",(10000*(L39/'Main Results and Overview'!$P$12))),"")</f>
        <v>11.911280369418062</v>
      </c>
      <c r="L39" s="231">
        <v>45.398654000000001</v>
      </c>
      <c r="M39" s="215">
        <f>IFERROR(IF(10000*(N39/'Main Results and Overview'!$P$12)=0,"",(10000*(N39/'Main Results and Overview'!$P$12))),"")</f>
        <v>14.622678805688199</v>
      </c>
      <c r="N39" s="231">
        <v>55.732877999999999</v>
      </c>
      <c r="O39" s="215">
        <f>IFERROR(IF(10000*(P39/'Main Results and Overview'!$P$12)=0,"",(10000*(P39/'Main Results and Overview'!$P$12))),"")</f>
        <v>7.5799540851130818</v>
      </c>
      <c r="P39" s="231">
        <v>28.890236999999999</v>
      </c>
      <c r="Q39" s="215">
        <f>IFERROR(IF(10000*(R39/'Main Results and Overview'!$P$12)=0,"",(10000*(R39/'Main Results and Overview'!$P$12))),"")</f>
        <v>-34.113913260219341</v>
      </c>
      <c r="R39" s="217">
        <f t="shared" si="1"/>
        <v>-130.02176900000001</v>
      </c>
      <c r="S39" s="20"/>
      <c r="T39" s="20"/>
      <c r="U39" s="5"/>
    </row>
    <row r="40" spans="2:21" s="2" customFormat="1" ht="15" customHeight="1" thickBot="1" x14ac:dyDescent="0.3">
      <c r="B40" s="5"/>
      <c r="C40" s="6"/>
      <c r="D40" s="5"/>
      <c r="E40" s="5"/>
      <c r="F40" s="5"/>
      <c r="G40" s="5"/>
      <c r="H40" s="5"/>
      <c r="I40" s="229"/>
      <c r="J40" s="228"/>
      <c r="K40" s="227" t="str">
        <f>IFERROR(IF(10000*(L40/'Main Results and Overview'!$P$12)=0,"",(10000*(L40/'Main Results and Overview'!$P$12))),"")</f>
        <v/>
      </c>
      <c r="L40" s="231"/>
      <c r="M40" s="215" t="str">
        <f>IFERROR(IF(10000*(N40/'Main Results and Overview'!$P$12)=0,"",(10000*(N40/'Main Results and Overview'!$P$12))),"")</f>
        <v/>
      </c>
      <c r="N40" s="231"/>
      <c r="O40" s="215" t="str">
        <f>IFERROR(IF(10000*(P40/'Main Results and Overview'!$P$12)=0,"",(10000*(P40/'Main Results and Overview'!$P$12))),"")</f>
        <v/>
      </c>
      <c r="P40" s="231"/>
      <c r="Q40" s="215" t="str">
        <f>IFERROR(IF(10000*(R40/'Main Results and Overview'!$P$12)=0,"",(10000*(R40/'Main Results and Overview'!$P$12))),"")</f>
        <v/>
      </c>
      <c r="R40" s="217" t="str">
        <f t="shared" si="1"/>
        <v/>
      </c>
      <c r="S40" s="20"/>
      <c r="T40" s="20"/>
      <c r="U40" s="5"/>
    </row>
    <row r="41" spans="2:21" s="2" customFormat="1" ht="15" customHeight="1" thickBot="1" x14ac:dyDescent="0.3">
      <c r="B41" s="5"/>
      <c r="C41" s="6"/>
      <c r="D41" s="5"/>
      <c r="E41" s="5"/>
      <c r="F41" s="5"/>
      <c r="G41" s="5"/>
      <c r="H41" s="5"/>
      <c r="I41" s="229"/>
      <c r="J41" s="230"/>
      <c r="K41" s="227" t="str">
        <f>IFERROR(IF(10000*(L41/'Main Results and Overview'!$P$12)=0,"",(10000*(L41/'Main Results and Overview'!$P$12))),"")</f>
        <v/>
      </c>
      <c r="L41" s="231"/>
      <c r="M41" s="215" t="str">
        <f>IFERROR(IF(10000*(N41/'Main Results and Overview'!$P$12)=0,"",(10000*(N41/'Main Results and Overview'!$P$12))),"")</f>
        <v/>
      </c>
      <c r="N41" s="231"/>
      <c r="O41" s="215" t="str">
        <f>IFERROR(IF(10000*(P41/'Main Results and Overview'!$P$12)=0,"",(10000*(P41/'Main Results and Overview'!$P$12))),"")</f>
        <v/>
      </c>
      <c r="P41" s="231"/>
      <c r="Q41" s="215" t="str">
        <f>IFERROR(IF(10000*(R41/'Main Results and Overview'!$P$12)=0,"",(10000*(R41/'Main Results and Overview'!$P$12))),"")</f>
        <v/>
      </c>
      <c r="R41" s="217" t="str">
        <f t="shared" si="1"/>
        <v/>
      </c>
      <c r="S41" s="20"/>
      <c r="T41" s="20"/>
      <c r="U41" s="5"/>
    </row>
    <row r="42" spans="2:21" s="2" customFormat="1" ht="15" customHeight="1" thickBot="1" x14ac:dyDescent="0.3">
      <c r="B42" s="5"/>
      <c r="C42" s="6"/>
      <c r="D42" s="5"/>
      <c r="E42" s="5"/>
      <c r="F42" s="5"/>
      <c r="G42" s="5"/>
      <c r="H42" s="5"/>
      <c r="I42" s="229"/>
      <c r="J42" s="228"/>
      <c r="K42" s="227" t="str">
        <f>IFERROR(IF(10000*(L42/'Main Results and Overview'!$P$12)=0,"",(10000*(L42/'Main Results and Overview'!$P$12))),"")</f>
        <v/>
      </c>
      <c r="L42" s="231"/>
      <c r="M42" s="215" t="str">
        <f>IFERROR(IF(10000*(N42/'Main Results and Overview'!$P$12)=0,"",(10000*(N42/'Main Results and Overview'!$P$12))),"")</f>
        <v/>
      </c>
      <c r="N42" s="231"/>
      <c r="O42" s="215" t="str">
        <f>IFERROR(IF(10000*(P42/'Main Results and Overview'!$P$12)=0,"",(10000*(P42/'Main Results and Overview'!$P$12))),"")</f>
        <v/>
      </c>
      <c r="P42" s="231"/>
      <c r="Q42" s="215" t="str">
        <f>IFERROR(IF(10000*(R42/'Main Results and Overview'!$P$12)=0,"",(10000*(R42/'Main Results and Overview'!$P$12))),"")</f>
        <v/>
      </c>
      <c r="R42" s="217" t="str">
        <f t="shared" si="1"/>
        <v/>
      </c>
      <c r="S42" s="20"/>
      <c r="T42" s="20"/>
      <c r="U42" s="5"/>
    </row>
    <row r="43" spans="2:21" s="2" customFormat="1" ht="15" customHeight="1" thickBot="1" x14ac:dyDescent="0.3">
      <c r="B43" s="5"/>
      <c r="C43" s="6"/>
      <c r="D43" s="5"/>
      <c r="E43" s="5"/>
      <c r="F43" s="5"/>
      <c r="G43" s="5"/>
      <c r="H43" s="5"/>
      <c r="I43" s="229"/>
      <c r="J43" s="230"/>
      <c r="K43" s="227" t="str">
        <f>IFERROR(IF(10000*(L43/'Main Results and Overview'!$P$12)=0,"",(10000*(L43/'Main Results and Overview'!$P$12))),"")</f>
        <v/>
      </c>
      <c r="L43" s="231"/>
      <c r="M43" s="215" t="str">
        <f>IFERROR(IF(10000*(N43/'Main Results and Overview'!$P$12)=0,"",(10000*(N43/'Main Results and Overview'!$P$12))),"")</f>
        <v/>
      </c>
      <c r="N43" s="231"/>
      <c r="O43" s="215" t="str">
        <f>IFERROR(IF(10000*(P43/'Main Results and Overview'!$P$12)=0,"",(10000*(P43/'Main Results and Overview'!$P$12))),"")</f>
        <v/>
      </c>
      <c r="P43" s="231"/>
      <c r="Q43" s="215" t="str">
        <f>IFERROR(IF(10000*(R43/'Main Results and Overview'!$P$12)=0,"",(10000*(R43/'Main Results and Overview'!$P$12))),"")</f>
        <v/>
      </c>
      <c r="R43" s="217" t="str">
        <f t="shared" si="1"/>
        <v/>
      </c>
      <c r="S43" s="20"/>
      <c r="T43" s="20"/>
      <c r="U43" s="5"/>
    </row>
    <row r="44" spans="2:21" s="2" customFormat="1" ht="15" customHeight="1" thickBot="1" x14ac:dyDescent="0.3">
      <c r="B44" s="5"/>
      <c r="C44" s="6"/>
      <c r="D44" s="5"/>
      <c r="E44" s="5"/>
      <c r="F44" s="5"/>
      <c r="G44" s="5"/>
      <c r="H44" s="5"/>
      <c r="I44" s="229"/>
      <c r="J44" s="228"/>
      <c r="K44" s="227" t="str">
        <f>IFERROR(IF(10000*(L44/'Main Results and Overview'!$P$12)=0,"",(10000*(L44/'Main Results and Overview'!$P$12))),"")</f>
        <v/>
      </c>
      <c r="L44" s="231"/>
      <c r="M44" s="215" t="str">
        <f>IFERROR(IF(10000*(N44/'Main Results and Overview'!$P$12)=0,"",(10000*(N44/'Main Results and Overview'!$P$12))),"")</f>
        <v/>
      </c>
      <c r="N44" s="231"/>
      <c r="O44" s="215" t="str">
        <f>IFERROR(IF(10000*(P44/'Main Results and Overview'!$P$12)=0,"",(10000*(P44/'Main Results and Overview'!$P$12))),"")</f>
        <v/>
      </c>
      <c r="P44" s="231"/>
      <c r="Q44" s="215" t="str">
        <f>IFERROR(IF(10000*(R44/'Main Results and Overview'!$P$12)=0,"",(10000*(R44/'Main Results and Overview'!$P$12))),"")</f>
        <v/>
      </c>
      <c r="R44" s="217" t="str">
        <f t="shared" si="1"/>
        <v/>
      </c>
      <c r="S44" s="20"/>
      <c r="T44" s="20"/>
      <c r="U44" s="5"/>
    </row>
    <row r="45" spans="2:21" s="2" customFormat="1" ht="15" customHeight="1" thickBot="1" x14ac:dyDescent="0.3">
      <c r="B45" s="5"/>
      <c r="C45" s="6"/>
      <c r="D45" s="5"/>
      <c r="E45" s="5"/>
      <c r="F45" s="5"/>
      <c r="G45" s="5"/>
      <c r="H45" s="5"/>
      <c r="I45" s="229"/>
      <c r="J45" s="230"/>
      <c r="K45" s="227" t="str">
        <f>IFERROR(IF(10000*(L45/'Main Results and Overview'!$P$12)=0,"",(10000*(L45/'Main Results and Overview'!$P$12))),"")</f>
        <v/>
      </c>
      <c r="L45" s="231"/>
      <c r="M45" s="215" t="str">
        <f>IFERROR(IF(10000*(N45/'Main Results and Overview'!$P$12)=0,"",(10000*(N45/'Main Results and Overview'!$P$12))),"")</f>
        <v/>
      </c>
      <c r="N45" s="231"/>
      <c r="O45" s="215" t="str">
        <f>IFERROR(IF(10000*(P45/'Main Results and Overview'!$P$12)=0,"",(10000*(P45/'Main Results and Overview'!$P$12))),"")</f>
        <v/>
      </c>
      <c r="P45" s="231"/>
      <c r="Q45" s="215" t="str">
        <f>IFERROR(IF(10000*(R45/'Main Results and Overview'!$P$12)=0,"",(10000*(R45/'Main Results and Overview'!$P$12))),"")</f>
        <v/>
      </c>
      <c r="R45" s="217" t="str">
        <f t="shared" si="1"/>
        <v/>
      </c>
      <c r="S45" s="20"/>
      <c r="T45" s="20"/>
      <c r="U45" s="5"/>
    </row>
    <row r="46" spans="2:21" s="2" customFormat="1" ht="16.5" customHeight="1" thickBot="1" x14ac:dyDescent="0.3">
      <c r="B46" s="5"/>
      <c r="C46" s="6"/>
      <c r="D46" s="5"/>
      <c r="E46" s="5"/>
      <c r="F46" s="5"/>
      <c r="G46" s="5"/>
      <c r="H46" s="5"/>
      <c r="I46" s="229"/>
      <c r="J46" s="228"/>
      <c r="K46" s="227" t="str">
        <f>IFERROR(IF(10000*(L46/'Main Results and Overview'!$P$12)=0,"",(10000*(L46/'Main Results and Overview'!$P$12))),"")</f>
        <v/>
      </c>
      <c r="L46" s="231"/>
      <c r="M46" s="215" t="str">
        <f>IFERROR(IF(10000*(N46/'Main Results and Overview'!$P$12)=0,"",(10000*(N46/'Main Results and Overview'!$P$12))),"")</f>
        <v/>
      </c>
      <c r="N46" s="231"/>
      <c r="O46" s="215" t="str">
        <f>IFERROR(IF(10000*(P46/'Main Results and Overview'!$P$12)=0,"",(10000*(P46/'Main Results and Overview'!$P$12))),"")</f>
        <v/>
      </c>
      <c r="P46" s="231"/>
      <c r="Q46" s="215" t="str">
        <f>IFERROR(IF(10000*(R46/'Main Results and Overview'!$P$12)=0,"",(10000*(R46/'Main Results and Overview'!$P$12))),"")</f>
        <v/>
      </c>
      <c r="R46" s="217" t="str">
        <f t="shared" si="1"/>
        <v/>
      </c>
      <c r="S46" s="20"/>
      <c r="T46" s="20"/>
      <c r="U46" s="5"/>
    </row>
    <row r="47" spans="2:21" s="2" customFormat="1" ht="27.75" customHeight="1" x14ac:dyDescent="0.3">
      <c r="B47" s="360" t="s">
        <v>414</v>
      </c>
      <c r="C47" s="360"/>
      <c r="D47" s="360"/>
      <c r="E47" s="360"/>
      <c r="F47" s="360"/>
      <c r="G47" s="360"/>
      <c r="H47" s="360"/>
      <c r="I47" s="360"/>
      <c r="J47" s="360"/>
      <c r="K47" s="360"/>
      <c r="L47" s="360"/>
      <c r="M47" s="360"/>
      <c r="N47" s="360"/>
      <c r="O47" s="360"/>
      <c r="P47" s="360"/>
      <c r="Q47" s="360"/>
      <c r="R47" s="360"/>
      <c r="S47" s="360"/>
      <c r="T47" s="360"/>
      <c r="U47" s="5"/>
    </row>
    <row r="48" spans="2:21" s="2" customFormat="1" ht="15" x14ac:dyDescent="0.25">
      <c r="B48" s="5"/>
      <c r="C48" s="5"/>
      <c r="D48" s="5"/>
      <c r="E48" s="5"/>
      <c r="F48" s="5"/>
      <c r="G48" s="5"/>
      <c r="H48" s="5"/>
      <c r="I48" s="28"/>
      <c r="J48" s="28"/>
      <c r="K48" s="28"/>
      <c r="L48" s="28"/>
      <c r="M48" s="28"/>
      <c r="N48" s="28"/>
      <c r="O48" s="28"/>
      <c r="P48" s="28"/>
      <c r="Q48" s="28"/>
      <c r="R48" s="28"/>
      <c r="S48" s="28"/>
      <c r="T48" s="28"/>
      <c r="U48" s="28"/>
    </row>
    <row r="49" spans="2:21" s="2" customFormat="1" ht="15" x14ac:dyDescent="0.25">
      <c r="B49" s="5"/>
      <c r="C49" s="5"/>
      <c r="D49" s="5"/>
      <c r="E49" s="5"/>
      <c r="F49" s="5"/>
      <c r="G49" s="5"/>
      <c r="H49" s="5"/>
      <c r="I49" s="29" t="s">
        <v>156</v>
      </c>
      <c r="J49" s="29" t="s">
        <v>157</v>
      </c>
      <c r="K49" s="361" t="s">
        <v>158</v>
      </c>
      <c r="L49" s="362"/>
      <c r="M49" s="362"/>
      <c r="N49" s="363"/>
      <c r="O49" s="28"/>
      <c r="P49" s="30"/>
      <c r="Q49" s="30"/>
      <c r="R49" s="30"/>
      <c r="S49" s="30"/>
      <c r="T49" s="30"/>
      <c r="U49" s="30"/>
    </row>
    <row r="50" spans="2:21" s="32" customFormat="1" ht="54.75" customHeight="1" x14ac:dyDescent="0.2">
      <c r="B50" s="101"/>
      <c r="C50" s="101"/>
      <c r="D50" s="101"/>
      <c r="E50" s="101"/>
      <c r="F50" s="101"/>
      <c r="G50" s="101"/>
      <c r="H50" s="101"/>
      <c r="I50" s="29" t="s">
        <v>159</v>
      </c>
      <c r="J50" s="29" t="s">
        <v>160</v>
      </c>
      <c r="K50" s="361" t="s">
        <v>161</v>
      </c>
      <c r="L50" s="362"/>
      <c r="M50" s="362"/>
      <c r="N50" s="363"/>
      <c r="O50" s="5"/>
      <c r="P50" s="31"/>
      <c r="Q50" s="31"/>
      <c r="R50" s="31"/>
      <c r="S50" s="31"/>
      <c r="T50" s="31"/>
      <c r="U50" s="31"/>
    </row>
    <row r="51" spans="2:21" s="32" customFormat="1" ht="26.25" thickBot="1" x14ac:dyDescent="0.25">
      <c r="B51" s="101"/>
      <c r="C51" s="101"/>
      <c r="D51" s="101"/>
      <c r="E51" s="101"/>
      <c r="F51" s="256"/>
      <c r="G51" s="251"/>
      <c r="H51" s="240" t="s">
        <v>129</v>
      </c>
      <c r="I51" s="232" t="s">
        <v>49</v>
      </c>
      <c r="J51" s="233" t="s">
        <v>162</v>
      </c>
      <c r="K51" s="348" t="s">
        <v>163</v>
      </c>
      <c r="L51" s="349"/>
      <c r="M51" s="348" t="s">
        <v>49</v>
      </c>
      <c r="N51" s="349"/>
      <c r="O51" s="5"/>
      <c r="P51" s="31"/>
      <c r="Q51" s="31"/>
      <c r="R51" s="31"/>
      <c r="S51" s="31"/>
      <c r="T51" s="31"/>
      <c r="U51" s="31"/>
    </row>
    <row r="52" spans="2:21" s="32" customFormat="1" ht="17.25" customHeight="1" thickBot="1" x14ac:dyDescent="0.25">
      <c r="B52" s="102" t="s">
        <v>164</v>
      </c>
      <c r="C52" s="102" t="s">
        <v>165</v>
      </c>
      <c r="D52" s="102"/>
      <c r="E52" s="102"/>
      <c r="F52" s="102"/>
      <c r="G52" s="115"/>
      <c r="H52" s="115"/>
      <c r="I52" s="234"/>
      <c r="J52" s="234"/>
      <c r="K52" s="350">
        <f>IFERROR(10000*M52/'Main Results and Overview'!$P$12,"")</f>
        <v>-1.784121320249777</v>
      </c>
      <c r="L52" s="351"/>
      <c r="M52" s="352">
        <v>-6.8</v>
      </c>
      <c r="N52" s="353"/>
      <c r="O52" s="5"/>
      <c r="P52" s="31"/>
      <c r="Q52" s="31"/>
      <c r="R52" s="31"/>
      <c r="S52" s="31"/>
      <c r="T52" s="31"/>
      <c r="U52" s="31"/>
    </row>
    <row r="53" spans="2:21" s="2" customFormat="1" ht="17.25" customHeight="1" thickBot="1" x14ac:dyDescent="0.3">
      <c r="B53" s="102" t="s">
        <v>166</v>
      </c>
      <c r="C53" s="104" t="s">
        <v>167</v>
      </c>
      <c r="D53" s="102"/>
      <c r="E53" s="102"/>
      <c r="F53" s="102"/>
      <c r="G53" s="380"/>
      <c r="H53" s="381"/>
      <c r="I53" s="234"/>
      <c r="J53" s="234"/>
      <c r="K53" s="350">
        <f>IFERROR(10000*M53/'Main Results and Overview'!$P$12,"")</f>
        <v>0</v>
      </c>
      <c r="L53" s="351"/>
      <c r="M53" s="352">
        <v>0</v>
      </c>
      <c r="N53" s="353"/>
      <c r="O53" s="5"/>
      <c r="P53" s="30"/>
      <c r="Q53" s="30"/>
      <c r="R53" s="30"/>
      <c r="S53" s="30"/>
      <c r="T53" s="30"/>
      <c r="U53" s="30"/>
    </row>
    <row r="54" spans="2:21" s="2" customFormat="1" ht="15" customHeight="1" x14ac:dyDescent="0.25">
      <c r="B54" s="102" t="s">
        <v>168</v>
      </c>
      <c r="C54" s="102" t="s">
        <v>169</v>
      </c>
      <c r="D54" s="102"/>
      <c r="E54" s="102"/>
      <c r="F54" s="382" t="s">
        <v>170</v>
      </c>
      <c r="G54" s="382"/>
      <c r="H54" s="383"/>
      <c r="I54" s="217">
        <v>0</v>
      </c>
      <c r="J54" s="235" t="s">
        <v>171</v>
      </c>
      <c r="K54" s="350">
        <f>IFERROR(10000*M54/'Main Results and Overview'!$P$12,"")</f>
        <v>0</v>
      </c>
      <c r="L54" s="351"/>
      <c r="M54" s="352">
        <v>0</v>
      </c>
      <c r="N54" s="353"/>
      <c r="O54" s="5"/>
      <c r="P54" s="30"/>
      <c r="Q54" s="30"/>
      <c r="R54" s="30"/>
      <c r="S54" s="30"/>
      <c r="T54" s="30"/>
      <c r="U54" s="30"/>
    </row>
    <row r="55" spans="2:21" s="2" customFormat="1" ht="15" customHeight="1" x14ac:dyDescent="0.25">
      <c r="B55" s="102" t="s">
        <v>172</v>
      </c>
      <c r="C55" s="257" t="s">
        <v>173</v>
      </c>
      <c r="D55" s="257"/>
      <c r="E55" s="243"/>
      <c r="F55" s="243"/>
      <c r="G55" s="243"/>
      <c r="H55" s="243"/>
      <c r="I55" s="224">
        <v>0</v>
      </c>
      <c r="J55" s="236" t="s">
        <v>171</v>
      </c>
      <c r="K55" s="376">
        <f>IFERROR(10000*M55/'Main Results and Overview'!$P$12,"")</f>
        <v>0</v>
      </c>
      <c r="L55" s="377"/>
      <c r="M55" s="378">
        <v>0</v>
      </c>
      <c r="N55" s="379"/>
      <c r="O55" s="5"/>
      <c r="P55" s="30"/>
      <c r="Q55" s="30"/>
      <c r="R55" s="30"/>
      <c r="S55" s="30"/>
      <c r="T55" s="30"/>
      <c r="U55" s="30"/>
    </row>
    <row r="56" spans="2:21" s="2" customFormat="1" ht="15" customHeight="1" x14ac:dyDescent="0.25">
      <c r="B56" s="102" t="s">
        <v>174</v>
      </c>
      <c r="C56" s="257" t="s">
        <v>175</v>
      </c>
      <c r="D56" s="257"/>
      <c r="E56" s="243"/>
      <c r="F56" s="243"/>
      <c r="G56" s="243"/>
      <c r="H56" s="243"/>
      <c r="I56" s="224">
        <v>0</v>
      </c>
      <c r="J56" s="236" t="s">
        <v>171</v>
      </c>
      <c r="K56" s="376">
        <f>IFERROR(10000*M56/'Main Results and Overview'!$P$12,"")</f>
        <v>0</v>
      </c>
      <c r="L56" s="377"/>
      <c r="M56" s="378">
        <v>0</v>
      </c>
      <c r="N56" s="379"/>
      <c r="O56" s="5"/>
      <c r="P56" s="30"/>
      <c r="Q56" s="30"/>
      <c r="R56" s="30"/>
      <c r="S56" s="30"/>
      <c r="T56" s="30"/>
      <c r="U56" s="30"/>
    </row>
    <row r="57" spans="2:21" s="2" customFormat="1" ht="15" customHeight="1" x14ac:dyDescent="0.25">
      <c r="B57" s="102" t="s">
        <v>176</v>
      </c>
      <c r="C57" s="257" t="s">
        <v>177</v>
      </c>
      <c r="D57" s="257"/>
      <c r="E57" s="243"/>
      <c r="F57" s="243"/>
      <c r="G57" s="243"/>
      <c r="H57" s="243"/>
      <c r="I57" s="224">
        <v>0</v>
      </c>
      <c r="J57" s="236" t="s">
        <v>171</v>
      </c>
      <c r="K57" s="376">
        <f>IFERROR(10000*M57/'Main Results and Overview'!$P$12,"")</f>
        <v>0</v>
      </c>
      <c r="L57" s="377"/>
      <c r="M57" s="378">
        <v>0</v>
      </c>
      <c r="N57" s="379"/>
      <c r="O57" s="5"/>
      <c r="P57" s="30"/>
      <c r="Q57" s="30"/>
      <c r="R57" s="30"/>
      <c r="S57" s="30"/>
      <c r="T57" s="30"/>
      <c r="U57" s="30"/>
    </row>
    <row r="58" spans="2:21" s="2" customFormat="1" ht="15" customHeight="1" x14ac:dyDescent="0.25">
      <c r="B58" s="102" t="s">
        <v>178</v>
      </c>
      <c r="C58" s="257" t="s">
        <v>179</v>
      </c>
      <c r="D58" s="257"/>
      <c r="E58" s="243"/>
      <c r="F58" s="243"/>
      <c r="G58" s="243"/>
      <c r="H58" s="243"/>
      <c r="I58" s="224">
        <v>0</v>
      </c>
      <c r="J58" s="237" t="s">
        <v>171</v>
      </c>
      <c r="K58" s="376">
        <f>IFERROR(10000*M58/'Main Results and Overview'!$P$12,"")</f>
        <v>0</v>
      </c>
      <c r="L58" s="377"/>
      <c r="M58" s="378">
        <v>0</v>
      </c>
      <c r="N58" s="379"/>
      <c r="O58" s="5"/>
      <c r="P58" s="30"/>
      <c r="Q58" s="30"/>
      <c r="R58" s="30"/>
      <c r="S58" s="30"/>
      <c r="T58" s="30"/>
      <c r="U58" s="30"/>
    </row>
    <row r="59" spans="2:21" s="2" customFormat="1" ht="15" customHeight="1" thickBot="1" x14ac:dyDescent="0.3">
      <c r="B59" s="102" t="s">
        <v>180</v>
      </c>
      <c r="C59" s="257" t="s">
        <v>181</v>
      </c>
      <c r="D59" s="257"/>
      <c r="E59" s="258"/>
      <c r="F59" s="243"/>
      <c r="G59" s="243"/>
      <c r="H59" s="243"/>
      <c r="I59" s="224">
        <v>0</v>
      </c>
      <c r="J59" s="237" t="s">
        <v>171</v>
      </c>
      <c r="K59" s="376">
        <f>IFERROR(10000*M59/'Main Results and Overview'!$P$12,"")</f>
        <v>0</v>
      </c>
      <c r="L59" s="377"/>
      <c r="M59" s="378">
        <v>0</v>
      </c>
      <c r="N59" s="379"/>
      <c r="O59" s="5"/>
      <c r="P59" s="30"/>
      <c r="Q59" s="30"/>
      <c r="R59" s="30"/>
      <c r="S59" s="30"/>
      <c r="T59" s="30"/>
      <c r="U59" s="30"/>
    </row>
    <row r="60" spans="2:21" s="2" customFormat="1" ht="15.75" thickBot="1" x14ac:dyDescent="0.3">
      <c r="B60" s="102" t="s">
        <v>182</v>
      </c>
      <c r="C60" s="102" t="s">
        <v>183</v>
      </c>
      <c r="D60" s="102"/>
      <c r="E60" s="102"/>
      <c r="F60" s="102"/>
      <c r="G60" s="102"/>
      <c r="H60" s="102"/>
      <c r="I60" s="234"/>
      <c r="J60" s="234"/>
      <c r="K60" s="350">
        <f>IFERROR(10000*M60/'Main Results and Overview'!$P$12,"")</f>
        <v>0</v>
      </c>
      <c r="L60" s="351"/>
      <c r="M60" s="352">
        <v>0</v>
      </c>
      <c r="N60" s="353"/>
      <c r="O60" s="5"/>
      <c r="P60" s="30"/>
      <c r="Q60" s="30"/>
      <c r="R60" s="30"/>
      <c r="S60" s="30"/>
      <c r="T60" s="30"/>
      <c r="U60" s="30"/>
    </row>
    <row r="61" spans="2:21" s="2" customFormat="1" ht="18" customHeight="1" x14ac:dyDescent="0.25">
      <c r="B61" s="239"/>
      <c r="C61" s="239"/>
      <c r="D61" s="239"/>
      <c r="E61" s="239"/>
      <c r="F61" s="239"/>
      <c r="G61" s="239"/>
      <c r="H61" s="239"/>
      <c r="I61" s="16"/>
      <c r="J61" s="16"/>
      <c r="K61" s="16"/>
      <c r="L61" s="16"/>
      <c r="M61" s="16"/>
      <c r="N61" s="16"/>
      <c r="O61" s="16"/>
      <c r="P61" s="16"/>
      <c r="Q61" s="16"/>
      <c r="R61" s="16"/>
      <c r="S61" s="16"/>
      <c r="T61" s="16"/>
      <c r="U61" s="16"/>
    </row>
    <row r="62" spans="2:21" s="2" customFormat="1" ht="15.75" customHeight="1" x14ac:dyDescent="0.25">
      <c r="B62" s="102"/>
      <c r="C62" s="243"/>
      <c r="D62" s="243"/>
      <c r="E62" s="102"/>
      <c r="F62" s="102"/>
      <c r="G62" s="102"/>
      <c r="H62" s="102"/>
      <c r="I62" s="33"/>
      <c r="J62" s="33"/>
      <c r="K62" s="33"/>
      <c r="L62" s="33"/>
      <c r="M62" s="34"/>
      <c r="N62" s="34"/>
      <c r="O62" s="35"/>
      <c r="P62" s="35"/>
      <c r="Q62" s="5"/>
      <c r="R62" s="5"/>
      <c r="S62" s="5"/>
      <c r="T62" s="5"/>
      <c r="U62" s="5"/>
    </row>
    <row r="63" spans="2:21" s="2" customFormat="1" ht="15" x14ac:dyDescent="0.25">
      <c r="B63" s="102"/>
      <c r="C63" s="102"/>
      <c r="D63" s="102"/>
      <c r="E63" s="102"/>
      <c r="F63" s="102"/>
      <c r="G63" s="102"/>
      <c r="H63" s="102"/>
      <c r="I63" s="5"/>
      <c r="J63" s="5"/>
      <c r="K63" s="384" t="s">
        <v>184</v>
      </c>
      <c r="L63" s="384"/>
      <c r="M63" s="384" t="s">
        <v>49</v>
      </c>
      <c r="N63" s="384"/>
      <c r="O63" s="385"/>
      <c r="P63" s="385"/>
      <c r="Q63" s="5"/>
      <c r="R63" s="5"/>
      <c r="S63" s="5"/>
      <c r="T63" s="5"/>
      <c r="U63" s="5"/>
    </row>
    <row r="64" spans="2:21" s="2" customFormat="1" ht="15" x14ac:dyDescent="0.25">
      <c r="B64" s="102" t="s">
        <v>185</v>
      </c>
      <c r="C64" s="102" t="s">
        <v>186</v>
      </c>
      <c r="D64" s="102"/>
      <c r="E64" s="102"/>
      <c r="F64" s="102"/>
      <c r="G64" s="243"/>
      <c r="H64" s="102"/>
      <c r="I64" s="5"/>
      <c r="J64" s="35"/>
      <c r="K64" s="386">
        <f>Q25+K52+K53</f>
        <v>-147.55589284777247</v>
      </c>
      <c r="L64" s="386"/>
      <c r="M64" s="387">
        <f>(IF(R25="","0",R25)+IF(M52="","0",M52)+IF(M53="","0",M53))</f>
        <v>-562.39453000000003</v>
      </c>
      <c r="N64" s="387"/>
      <c r="O64" s="385"/>
      <c r="P64" s="385"/>
      <c r="Q64" s="5"/>
      <c r="R64" s="5"/>
      <c r="S64" s="5"/>
      <c r="T64" s="5"/>
      <c r="U64" s="5"/>
    </row>
    <row r="65" spans="2:21" s="2" customFormat="1" ht="15" x14ac:dyDescent="0.25">
      <c r="B65" s="102" t="s">
        <v>187</v>
      </c>
      <c r="C65" s="102" t="s">
        <v>188</v>
      </c>
      <c r="D65" s="102"/>
      <c r="E65" s="102"/>
      <c r="F65" s="102"/>
      <c r="G65" s="102"/>
      <c r="H65" s="102"/>
      <c r="I65" s="5"/>
      <c r="J65" s="35"/>
      <c r="K65" s="386">
        <f>(M65/'Main Results and Overview'!P12)*1000</f>
        <v>0</v>
      </c>
      <c r="L65" s="386"/>
      <c r="M65" s="386">
        <v>0</v>
      </c>
      <c r="N65" s="386"/>
      <c r="O65" s="385"/>
      <c r="P65" s="385"/>
      <c r="Q65" s="5"/>
      <c r="R65" s="5"/>
      <c r="S65" s="5"/>
      <c r="T65" s="5"/>
      <c r="U65" s="5"/>
    </row>
    <row r="66" spans="2:21" s="2" customFormat="1" ht="15" x14ac:dyDescent="0.25">
      <c r="B66" s="102" t="s">
        <v>189</v>
      </c>
      <c r="C66" s="102" t="s">
        <v>190</v>
      </c>
      <c r="D66" s="102"/>
      <c r="E66" s="102"/>
      <c r="F66" s="102"/>
      <c r="G66" s="102"/>
      <c r="H66" s="102"/>
      <c r="I66" s="5"/>
      <c r="J66" s="35"/>
      <c r="K66" s="386">
        <f>K68-K64</f>
        <v>9.9406032576754626</v>
      </c>
      <c r="L66" s="386"/>
      <c r="M66" s="386">
        <f>(K66/10000)*'Main Results and Overview'!P12</f>
        <v>37.887615256304265</v>
      </c>
      <c r="N66" s="386"/>
      <c r="O66" s="385"/>
      <c r="P66" s="385"/>
      <c r="Q66" s="5"/>
      <c r="R66" s="5"/>
      <c r="S66" s="5"/>
      <c r="T66" s="5"/>
      <c r="U66" s="5"/>
    </row>
    <row r="67" spans="2:21" s="2" customFormat="1" ht="15.75" thickBot="1" x14ac:dyDescent="0.3">
      <c r="B67" s="239"/>
      <c r="C67" s="239"/>
      <c r="D67" s="239"/>
      <c r="E67" s="239"/>
      <c r="F67" s="239"/>
      <c r="G67" s="239"/>
      <c r="H67" s="239"/>
      <c r="I67" s="16"/>
      <c r="J67" s="16"/>
      <c r="K67" s="238"/>
      <c r="L67" s="238"/>
      <c r="M67" s="239"/>
      <c r="N67" s="239"/>
      <c r="O67" s="36"/>
      <c r="P67" s="36"/>
      <c r="Q67" s="5"/>
      <c r="R67" s="5"/>
      <c r="S67" s="5"/>
      <c r="T67" s="5"/>
      <c r="U67" s="5"/>
    </row>
    <row r="68" spans="2:21" s="2" customFormat="1" ht="15.75" thickBot="1" x14ac:dyDescent="0.3">
      <c r="B68" s="102" t="s">
        <v>191</v>
      </c>
      <c r="C68" s="102" t="s">
        <v>192</v>
      </c>
      <c r="D68" s="102"/>
      <c r="E68" s="102"/>
      <c r="F68" s="102"/>
      <c r="G68" s="102"/>
      <c r="H68" s="259"/>
      <c r="I68" s="37"/>
      <c r="J68" s="38"/>
      <c r="K68" s="386">
        <f>IFERROR('Main Results and Overview'!O26,"")</f>
        <v>-137.61528959009701</v>
      </c>
      <c r="L68" s="386"/>
      <c r="M68" s="394"/>
      <c r="N68" s="395"/>
      <c r="O68" s="396"/>
      <c r="P68" s="396"/>
      <c r="Q68" s="5"/>
      <c r="R68" s="5"/>
      <c r="S68" s="5"/>
      <c r="T68" s="5"/>
      <c r="U68" s="5"/>
    </row>
    <row r="69" spans="2:21" s="2" customFormat="1" ht="15" x14ac:dyDescent="0.25">
      <c r="B69" s="102"/>
      <c r="C69" s="260" t="s">
        <v>170</v>
      </c>
      <c r="D69" s="250"/>
      <c r="E69" s="250"/>
      <c r="F69" s="102"/>
      <c r="G69" s="102"/>
      <c r="H69" s="259"/>
      <c r="I69" s="37"/>
      <c r="J69" s="8"/>
      <c r="K69" s="8"/>
      <c r="L69" s="8"/>
      <c r="M69" s="8"/>
      <c r="N69" s="8"/>
      <c r="O69" s="5"/>
      <c r="P69" s="5"/>
      <c r="Q69" s="5"/>
      <c r="R69" s="5"/>
      <c r="S69" s="5"/>
      <c r="T69" s="5"/>
      <c r="U69" s="5"/>
    </row>
    <row r="70" spans="2:21" s="2" customFormat="1" ht="27.75" customHeight="1" x14ac:dyDescent="0.25">
      <c r="B70" s="261"/>
      <c r="C70" s="262" t="s">
        <v>193</v>
      </c>
      <c r="D70" s="250"/>
      <c r="E70" s="250"/>
      <c r="F70" s="102"/>
      <c r="G70" s="102"/>
      <c r="H70" s="259"/>
      <c r="I70" s="8"/>
      <c r="J70" s="5"/>
      <c r="K70" s="5"/>
      <c r="L70" s="5"/>
      <c r="M70" s="5"/>
      <c r="N70" s="5"/>
      <c r="O70" s="5"/>
      <c r="P70" s="5"/>
      <c r="Q70" s="5"/>
      <c r="R70" s="5"/>
      <c r="S70" s="5"/>
      <c r="T70" s="5"/>
      <c r="U70" s="5"/>
    </row>
    <row r="71" spans="2:21" s="2" customFormat="1" ht="27.75" customHeight="1" x14ac:dyDescent="0.25">
      <c r="B71" s="388" t="s">
        <v>416</v>
      </c>
      <c r="C71" s="388"/>
      <c r="D71" s="388"/>
      <c r="E71" s="388"/>
      <c r="F71" s="388"/>
      <c r="G71" s="388"/>
      <c r="H71" s="388"/>
      <c r="I71" s="8"/>
      <c r="J71" s="5"/>
      <c r="K71" s="5"/>
      <c r="L71" s="5"/>
      <c r="M71" s="5"/>
      <c r="N71" s="5"/>
      <c r="O71" s="5"/>
      <c r="P71" s="5"/>
      <c r="Q71" s="5"/>
      <c r="R71" s="5"/>
      <c r="S71" s="5"/>
      <c r="T71" s="5"/>
      <c r="U71" s="5"/>
    </row>
    <row r="72" spans="2:21" s="2" customFormat="1" ht="27.75" customHeight="1" x14ac:dyDescent="0.25">
      <c r="B72" s="268"/>
      <c r="C72" s="268"/>
      <c r="D72" s="268"/>
      <c r="E72" s="268"/>
      <c r="F72" s="268"/>
      <c r="G72" s="268"/>
      <c r="H72" s="268"/>
      <c r="I72" s="8"/>
      <c r="J72" s="5"/>
      <c r="K72" s="5"/>
      <c r="L72" s="5"/>
      <c r="M72" s="5"/>
      <c r="N72" s="5"/>
      <c r="O72" s="5"/>
      <c r="P72" s="5"/>
      <c r="Q72" s="5"/>
      <c r="R72" s="5"/>
      <c r="S72" s="5"/>
      <c r="T72" s="5"/>
      <c r="U72" s="5"/>
    </row>
    <row r="73" spans="2:21" s="2" customFormat="1" ht="15" x14ac:dyDescent="0.25">
      <c r="B73" s="104" t="s">
        <v>23</v>
      </c>
      <c r="C73" s="102"/>
      <c r="D73" s="102"/>
      <c r="E73" s="102"/>
      <c r="F73" s="102"/>
      <c r="G73" s="102"/>
      <c r="H73" s="102"/>
      <c r="I73" s="5"/>
      <c r="J73" s="5"/>
      <c r="K73" s="5"/>
      <c r="L73" s="5"/>
      <c r="M73" s="5"/>
      <c r="N73" s="5"/>
      <c r="O73" s="5"/>
      <c r="P73" s="5"/>
      <c r="Q73" s="5"/>
      <c r="R73" s="5"/>
      <c r="S73" s="5"/>
      <c r="T73" s="5"/>
      <c r="U73" s="5"/>
    </row>
    <row r="74" spans="2:21" s="2" customFormat="1" ht="54" customHeight="1" x14ac:dyDescent="0.3">
      <c r="B74" s="375" t="s">
        <v>419</v>
      </c>
      <c r="C74" s="375"/>
      <c r="D74" s="375"/>
      <c r="E74" s="375"/>
      <c r="F74" s="375"/>
      <c r="G74" s="375"/>
      <c r="H74" s="375"/>
      <c r="I74" s="375"/>
      <c r="J74" s="375"/>
      <c r="K74" s="375"/>
      <c r="L74" s="375"/>
      <c r="M74" s="375"/>
      <c r="N74" s="375"/>
      <c r="O74" s="375"/>
      <c r="P74" s="375"/>
      <c r="Q74" s="375"/>
      <c r="R74" s="375"/>
      <c r="S74" s="375"/>
      <c r="T74" s="375"/>
      <c r="U74" s="294"/>
    </row>
    <row r="75" spans="2:21" s="2" customFormat="1" ht="15" x14ac:dyDescent="0.25">
      <c r="B75" s="375"/>
      <c r="C75" s="375"/>
      <c r="D75" s="375"/>
      <c r="E75" s="375"/>
      <c r="F75" s="375"/>
      <c r="G75" s="375"/>
      <c r="H75" s="375"/>
      <c r="I75" s="375"/>
      <c r="J75" s="375"/>
      <c r="K75" s="375"/>
      <c r="L75" s="375"/>
      <c r="M75" s="375"/>
      <c r="N75" s="375"/>
      <c r="O75" s="375"/>
      <c r="P75" s="375"/>
      <c r="Q75" s="375"/>
      <c r="R75" s="375"/>
      <c r="S75" s="375"/>
      <c r="T75" s="375"/>
      <c r="U75" s="375"/>
    </row>
    <row r="76" spans="2:21" s="2" customFormat="1" ht="15" x14ac:dyDescent="0.25">
      <c r="B76" s="40"/>
      <c r="C76" s="40"/>
      <c r="D76" s="40"/>
      <c r="E76" s="40"/>
      <c r="F76" s="40"/>
      <c r="G76" s="40"/>
      <c r="H76" s="40"/>
      <c r="I76" s="40"/>
      <c r="J76" s="40"/>
      <c r="K76" s="40"/>
      <c r="L76" s="40"/>
      <c r="M76" s="40"/>
      <c r="N76" s="40"/>
      <c r="O76" s="40"/>
      <c r="P76" s="40"/>
      <c r="Q76" s="40"/>
      <c r="R76" s="40"/>
      <c r="S76" s="40"/>
      <c r="T76" s="40"/>
      <c r="U76" s="40"/>
    </row>
    <row r="77" spans="2:21" s="2" customFormat="1" ht="15" x14ac:dyDescent="0.25">
      <c r="B77" s="254" t="s">
        <v>194</v>
      </c>
      <c r="C77" s="102"/>
      <c r="D77" s="5"/>
      <c r="E77" s="5"/>
      <c r="F77" s="5"/>
      <c r="G77" s="5"/>
      <c r="H77" s="5"/>
      <c r="I77" s="5"/>
      <c r="J77" s="5"/>
      <c r="K77" s="5"/>
      <c r="L77" s="5"/>
      <c r="M77" s="5"/>
      <c r="N77" s="5"/>
      <c r="O77" s="5"/>
      <c r="P77" s="5"/>
      <c r="Q77" s="5"/>
      <c r="R77" s="5"/>
      <c r="S77" s="5"/>
      <c r="T77" s="5"/>
      <c r="U77" s="5"/>
    </row>
    <row r="78" spans="2:21" s="2" customFormat="1" x14ac:dyDescent="0.3">
      <c r="B78" s="102"/>
      <c r="C78" s="104" t="s">
        <v>195</v>
      </c>
      <c r="D78" s="5"/>
      <c r="E78" s="5"/>
      <c r="F78" s="5"/>
      <c r="G78" s="5"/>
      <c r="H78" s="5"/>
      <c r="I78" s="5"/>
      <c r="J78" s="5"/>
      <c r="K78" s="389" t="s">
        <v>196</v>
      </c>
      <c r="L78" s="390"/>
      <c r="M78" s="389" t="s">
        <v>197</v>
      </c>
      <c r="N78" s="390"/>
      <c r="O78" s="389" t="s">
        <v>198</v>
      </c>
      <c r="P78" s="390"/>
      <c r="Q78" s="389" t="s">
        <v>199</v>
      </c>
      <c r="R78" s="390"/>
      <c r="S78" s="16"/>
      <c r="T78" s="16"/>
      <c r="U78" s="5"/>
    </row>
    <row r="79" spans="2:21" s="2" customFormat="1" x14ac:dyDescent="0.3">
      <c r="B79" s="102"/>
      <c r="C79" s="102" t="s">
        <v>200</v>
      </c>
      <c r="D79" s="5"/>
      <c r="E79" s="5"/>
      <c r="F79" s="5"/>
      <c r="G79" s="5"/>
      <c r="H79" s="5"/>
      <c r="I79" s="5"/>
      <c r="J79" s="5"/>
      <c r="K79" s="391"/>
      <c r="L79" s="392"/>
      <c r="M79" s="391"/>
      <c r="N79" s="392"/>
      <c r="O79" s="391"/>
      <c r="P79" s="392"/>
      <c r="Q79" s="391"/>
      <c r="R79" s="392"/>
      <c r="S79" s="16"/>
      <c r="T79" s="16"/>
      <c r="U79" s="5"/>
    </row>
    <row r="80" spans="2:21" s="2" customFormat="1" ht="15" customHeight="1" x14ac:dyDescent="0.3">
      <c r="B80" s="102"/>
      <c r="C80" s="104"/>
      <c r="D80" s="5"/>
      <c r="E80" s="5"/>
      <c r="F80" s="5"/>
      <c r="G80" s="5"/>
      <c r="H80" s="5"/>
      <c r="I80" s="5"/>
      <c r="J80" s="5"/>
      <c r="K80" s="393" t="s">
        <v>384</v>
      </c>
      <c r="L80" s="393"/>
      <c r="M80" s="393" t="s">
        <v>201</v>
      </c>
      <c r="N80" s="393"/>
      <c r="O80" s="393" t="s">
        <v>202</v>
      </c>
      <c r="P80" s="393"/>
      <c r="Q80" s="393" t="s">
        <v>203</v>
      </c>
      <c r="R80" s="393"/>
      <c r="S80" s="16"/>
      <c r="T80" s="16"/>
      <c r="U80" s="5"/>
    </row>
    <row r="81" spans="2:21" s="2" customFormat="1" x14ac:dyDescent="0.3">
      <c r="B81" s="102"/>
      <c r="C81" s="248" t="s">
        <v>204</v>
      </c>
      <c r="D81" s="5"/>
      <c r="E81" s="5"/>
      <c r="F81" s="5"/>
      <c r="G81" s="5"/>
      <c r="H81" s="5"/>
      <c r="I81" s="5"/>
      <c r="J81" s="5"/>
      <c r="K81" s="393"/>
      <c r="L81" s="393"/>
      <c r="M81" s="393"/>
      <c r="N81" s="393"/>
      <c r="O81" s="393"/>
      <c r="P81" s="393"/>
      <c r="Q81" s="393"/>
      <c r="R81" s="393"/>
      <c r="S81" s="16"/>
      <c r="T81" s="16"/>
      <c r="U81" s="5"/>
    </row>
    <row r="82" spans="2:21" s="2" customFormat="1" x14ac:dyDescent="0.3">
      <c r="B82" s="102"/>
      <c r="C82" s="104"/>
      <c r="D82" s="6"/>
      <c r="E82" s="5"/>
      <c r="F82" s="5"/>
      <c r="G82" s="5"/>
      <c r="H82" s="5"/>
      <c r="I82" s="5"/>
      <c r="J82" s="5"/>
      <c r="K82" s="393"/>
      <c r="L82" s="393"/>
      <c r="M82" s="393"/>
      <c r="N82" s="393"/>
      <c r="O82" s="393"/>
      <c r="P82" s="393"/>
      <c r="Q82" s="393"/>
      <c r="R82" s="393"/>
      <c r="S82" s="16"/>
      <c r="T82" s="16"/>
      <c r="U82" s="5"/>
    </row>
    <row r="83" spans="2:21" s="2" customFormat="1" x14ac:dyDescent="0.3">
      <c r="B83" s="102"/>
      <c r="C83" s="102"/>
      <c r="D83" s="5"/>
      <c r="E83" s="5"/>
      <c r="F83" s="5"/>
      <c r="G83" s="5"/>
      <c r="H83" s="5"/>
      <c r="I83" s="5"/>
      <c r="J83" s="5"/>
      <c r="K83" s="393"/>
      <c r="L83" s="393"/>
      <c r="M83" s="393"/>
      <c r="N83" s="393"/>
      <c r="O83" s="393"/>
      <c r="P83" s="393"/>
      <c r="Q83" s="393"/>
      <c r="R83" s="393"/>
      <c r="S83" s="16"/>
      <c r="T83" s="16"/>
      <c r="U83" s="5"/>
    </row>
    <row r="84" spans="2:21" s="2" customFormat="1" x14ac:dyDescent="0.3">
      <c r="B84" s="102"/>
      <c r="C84" s="102"/>
      <c r="D84" s="6"/>
      <c r="E84" s="5"/>
      <c r="F84" s="5"/>
      <c r="G84" s="5"/>
      <c r="H84" s="5"/>
      <c r="I84" s="5"/>
      <c r="J84" s="5"/>
      <c r="K84" s="393"/>
      <c r="L84" s="393"/>
      <c r="M84" s="393"/>
      <c r="N84" s="393"/>
      <c r="O84" s="393"/>
      <c r="P84" s="393"/>
      <c r="Q84" s="393"/>
      <c r="R84" s="393"/>
      <c r="S84" s="16"/>
      <c r="T84" s="16"/>
      <c r="U84" s="5"/>
    </row>
    <row r="85" spans="2:21" s="2" customFormat="1" x14ac:dyDescent="0.3">
      <c r="B85" s="102"/>
      <c r="C85" s="102"/>
      <c r="D85" s="5"/>
      <c r="E85" s="5"/>
      <c r="F85" s="5"/>
      <c r="G85" s="5"/>
      <c r="H85" s="5"/>
      <c r="I85" s="5"/>
      <c r="J85" s="5"/>
      <c r="K85" s="393"/>
      <c r="L85" s="393"/>
      <c r="M85" s="393"/>
      <c r="N85" s="393"/>
      <c r="O85" s="393"/>
      <c r="P85" s="393"/>
      <c r="Q85" s="393"/>
      <c r="R85" s="393"/>
      <c r="S85" s="16"/>
      <c r="T85" s="16"/>
      <c r="U85" s="5"/>
    </row>
    <row r="86" spans="2:21" s="2" customFormat="1" x14ac:dyDescent="0.3">
      <c r="B86" s="102"/>
      <c r="C86" s="102"/>
      <c r="D86" s="5"/>
      <c r="E86" s="5"/>
      <c r="F86" s="5"/>
      <c r="G86" s="5"/>
      <c r="H86" s="5"/>
      <c r="I86" s="5"/>
      <c r="J86" s="5"/>
      <c r="K86" s="393"/>
      <c r="L86" s="393"/>
      <c r="M86" s="393"/>
      <c r="N86" s="393"/>
      <c r="O86" s="393"/>
      <c r="P86" s="393"/>
      <c r="Q86" s="393"/>
      <c r="R86" s="393"/>
      <c r="S86" s="16"/>
      <c r="T86" s="16"/>
      <c r="U86" s="5"/>
    </row>
    <row r="87" spans="2:21" s="2" customFormat="1" x14ac:dyDescent="0.3">
      <c r="B87" s="102"/>
      <c r="C87" s="102"/>
      <c r="D87" s="5"/>
      <c r="E87" s="5"/>
      <c r="F87" s="5"/>
      <c r="G87" s="5"/>
      <c r="H87" s="5"/>
      <c r="I87" s="5"/>
      <c r="J87" s="5"/>
      <c r="K87" s="393"/>
      <c r="L87" s="393"/>
      <c r="M87" s="393"/>
      <c r="N87" s="393"/>
      <c r="O87" s="393"/>
      <c r="P87" s="393"/>
      <c r="Q87" s="393"/>
      <c r="R87" s="393"/>
      <c r="S87" s="16"/>
      <c r="T87" s="16"/>
      <c r="U87" s="5"/>
    </row>
    <row r="88" spans="2:21" s="2" customFormat="1" ht="26.25" x14ac:dyDescent="0.25">
      <c r="B88" s="102"/>
      <c r="C88" s="102"/>
      <c r="D88" s="5"/>
      <c r="E88" s="5"/>
      <c r="F88" s="5"/>
      <c r="G88" s="5"/>
      <c r="H88" s="17"/>
      <c r="I88" s="18"/>
      <c r="J88" s="240" t="s">
        <v>129</v>
      </c>
      <c r="K88" s="348" t="s">
        <v>56</v>
      </c>
      <c r="L88" s="349"/>
      <c r="M88" s="348" t="s">
        <v>131</v>
      </c>
      <c r="N88" s="349"/>
      <c r="O88" s="348" t="s">
        <v>131</v>
      </c>
      <c r="P88" s="349"/>
      <c r="Q88" s="348" t="s">
        <v>56</v>
      </c>
      <c r="R88" s="349"/>
      <c r="S88" s="16"/>
      <c r="T88" s="16"/>
      <c r="U88" s="5"/>
    </row>
    <row r="89" spans="2:21" s="2" customFormat="1" ht="15" x14ac:dyDescent="0.25">
      <c r="B89" s="104" t="s">
        <v>205</v>
      </c>
      <c r="C89" s="248" t="s">
        <v>133</v>
      </c>
      <c r="D89" s="6"/>
      <c r="E89" s="5"/>
      <c r="F89" s="5"/>
      <c r="G89" s="5"/>
      <c r="H89" s="5"/>
      <c r="I89" s="5"/>
      <c r="J89" s="5"/>
      <c r="K89" s="403">
        <v>1.0287885269496148E-2</v>
      </c>
      <c r="L89" s="404"/>
      <c r="M89" s="405">
        <v>610.74937657436556</v>
      </c>
      <c r="N89" s="406"/>
      <c r="O89" s="405">
        <v>73.792133679003683</v>
      </c>
      <c r="P89" s="406"/>
      <c r="Q89" s="401">
        <f>IF(IF(OR(K89="",K89="-"),"0",K89)+IF(M89="","0",M89/10000)+IF(O89="","0",O89/10000)=0,"",IF(K89="","0",K89)+IF(M89="","0",M89/10000)+IF(O89="","0",O89/10000))</f>
        <v>7.8742036294833076E-2</v>
      </c>
      <c r="R89" s="402"/>
      <c r="S89" s="16"/>
      <c r="T89" s="16"/>
      <c r="U89" s="5"/>
    </row>
    <row r="90" spans="2:21" s="2" customFormat="1" ht="15" x14ac:dyDescent="0.25">
      <c r="B90" s="104" t="s">
        <v>206</v>
      </c>
      <c r="C90" s="104" t="s">
        <v>135</v>
      </c>
      <c r="D90" s="5"/>
      <c r="E90" s="5"/>
      <c r="F90" s="5"/>
      <c r="G90" s="5"/>
      <c r="H90" s="5"/>
      <c r="I90" s="5"/>
      <c r="J90" s="5"/>
      <c r="K90" s="397" t="s">
        <v>171</v>
      </c>
      <c r="L90" s="398"/>
      <c r="M90" s="399" t="s">
        <v>171</v>
      </c>
      <c r="N90" s="400"/>
      <c r="O90" s="399" t="s">
        <v>171</v>
      </c>
      <c r="P90" s="400"/>
      <c r="Q90" s="401" t="str">
        <f>IF(K90="-","-",IF(IF(OR(K90="",K90="-"),"0",K90)+IF(M90="","0",M90/10000)+IF(O90="","0",O90/10000)=0,"",IF(K90="","0",K90)+IF(M90="","0",M90/10000)+IF(O90="","0",O90/10000)))</f>
        <v>-</v>
      </c>
      <c r="R90" s="402"/>
      <c r="S90" s="16"/>
      <c r="T90" s="16"/>
      <c r="U90" s="5"/>
    </row>
    <row r="91" spans="2:21" s="2" customFormat="1" ht="15" x14ac:dyDescent="0.25">
      <c r="B91" s="104" t="s">
        <v>207</v>
      </c>
      <c r="C91" s="104" t="s">
        <v>137</v>
      </c>
      <c r="D91" s="5"/>
      <c r="E91" s="5"/>
      <c r="F91" s="5"/>
      <c r="G91" s="5"/>
      <c r="H91" s="5"/>
      <c r="I91" s="5"/>
      <c r="J91" s="5"/>
      <c r="K91" s="397">
        <v>6.5437235772692975E-4</v>
      </c>
      <c r="L91" s="398"/>
      <c r="M91" s="399">
        <v>0.57297824917606555</v>
      </c>
      <c r="N91" s="400"/>
      <c r="O91" s="399">
        <v>0.29773908613484618</v>
      </c>
      <c r="P91" s="400"/>
      <c r="Q91" s="401">
        <f>IF(IF(OR(K91="",K91="-"),"0",K91)+IF(M91="","0",M91/10000)+IF(O91="","0",O91/10000)=0,"",IF(K91="","0",K91)+IF(M91="","0",M91/10000)+IF(O91="","0",O91/10000))</f>
        <v>7.4144409125802095E-4</v>
      </c>
      <c r="R91" s="402"/>
      <c r="S91" s="16"/>
      <c r="T91" s="16"/>
      <c r="U91" s="5"/>
    </row>
    <row r="92" spans="2:21" s="2" customFormat="1" ht="15.75" thickBot="1" x14ac:dyDescent="0.3">
      <c r="B92" s="104" t="s">
        <v>208</v>
      </c>
      <c r="C92" s="104" t="s">
        <v>139</v>
      </c>
      <c r="D92" s="5"/>
      <c r="E92" s="5"/>
      <c r="F92" s="5"/>
      <c r="G92" s="5"/>
      <c r="H92" s="5"/>
      <c r="I92" s="5"/>
      <c r="J92" s="5"/>
      <c r="K92" s="397" t="s">
        <v>171</v>
      </c>
      <c r="L92" s="398"/>
      <c r="M92" s="399" t="s">
        <v>171</v>
      </c>
      <c r="N92" s="400"/>
      <c r="O92" s="399" t="s">
        <v>171</v>
      </c>
      <c r="P92" s="400"/>
      <c r="Q92" s="401" t="str">
        <f>IF(K92="-","-",IF(IF(OR(K92="",K92="-"),"0",K92)+IF(M92="","0",M92/10000)+IF(O92="","0",O92/10000)=0,"",IF(K92="","0",K92)+IF(M92="","0",M92/10000)+IF(O92="","0",O92/10000)))</f>
        <v>-</v>
      </c>
      <c r="R92" s="402"/>
      <c r="S92" s="16"/>
      <c r="T92" s="16"/>
      <c r="U92" s="5"/>
    </row>
    <row r="93" spans="2:21" s="2" customFormat="1" ht="15.75" thickBot="1" x14ac:dyDescent="0.3">
      <c r="B93" s="104" t="s">
        <v>209</v>
      </c>
      <c r="C93" s="243" t="s">
        <v>141</v>
      </c>
      <c r="D93" s="22"/>
      <c r="E93" s="22"/>
      <c r="F93" s="22"/>
      <c r="G93" s="22"/>
      <c r="H93" s="22"/>
      <c r="I93" s="22"/>
      <c r="J93" s="22"/>
      <c r="K93" s="407" t="s">
        <v>171</v>
      </c>
      <c r="L93" s="408"/>
      <c r="M93" s="409"/>
      <c r="N93" s="410"/>
      <c r="O93" s="409"/>
      <c r="P93" s="410"/>
      <c r="Q93" s="411"/>
      <c r="R93" s="412"/>
      <c r="S93" s="16"/>
      <c r="T93" s="16"/>
      <c r="U93" s="5"/>
    </row>
    <row r="94" spans="2:21" s="2" customFormat="1" ht="15.75" thickBot="1" x14ac:dyDescent="0.3">
      <c r="B94" s="104" t="s">
        <v>210</v>
      </c>
      <c r="C94" s="243" t="s">
        <v>143</v>
      </c>
      <c r="D94" s="22"/>
      <c r="E94" s="22"/>
      <c r="F94" s="22"/>
      <c r="G94" s="22"/>
      <c r="H94" s="22"/>
      <c r="I94" s="22"/>
      <c r="J94" s="22"/>
      <c r="K94" s="407" t="s">
        <v>171</v>
      </c>
      <c r="L94" s="408"/>
      <c r="M94" s="413" t="s">
        <v>171</v>
      </c>
      <c r="N94" s="414"/>
      <c r="O94" s="413" t="s">
        <v>171</v>
      </c>
      <c r="P94" s="414"/>
      <c r="Q94" s="415" t="str">
        <f>IF(K94="-","-",IF(IF(OR(K94="",K94="-"),"0",K94)+IF(M94="","0",M94/10000)+IF(O94="","0",O94/10000)=0,"",IF(K94="","0",K94)+IF(M94="","0",M94/10000)+IF(O94="","0",O94/10000)))</f>
        <v>-</v>
      </c>
      <c r="R94" s="416"/>
      <c r="S94" s="16"/>
      <c r="T94" s="16"/>
      <c r="U94" s="5"/>
    </row>
    <row r="95" spans="2:21" s="2" customFormat="1" ht="15.75" thickBot="1" x14ac:dyDescent="0.3">
      <c r="B95" s="104" t="s">
        <v>211</v>
      </c>
      <c r="C95" s="243" t="s">
        <v>145</v>
      </c>
      <c r="D95" s="22"/>
      <c r="E95" s="22"/>
      <c r="F95" s="22"/>
      <c r="G95" s="22"/>
      <c r="H95" s="22"/>
      <c r="I95" s="22"/>
      <c r="J95" s="22"/>
      <c r="K95" s="407" t="s">
        <v>171</v>
      </c>
      <c r="L95" s="408"/>
      <c r="M95" s="409"/>
      <c r="N95" s="410"/>
      <c r="O95" s="409"/>
      <c r="P95" s="410"/>
      <c r="Q95" s="411"/>
      <c r="R95" s="412"/>
      <c r="S95" s="16"/>
      <c r="T95" s="16"/>
      <c r="U95" s="5"/>
    </row>
    <row r="96" spans="2:21" s="2" customFormat="1" ht="15" x14ac:dyDescent="0.25">
      <c r="B96" s="104" t="s">
        <v>212</v>
      </c>
      <c r="C96" s="104" t="s">
        <v>147</v>
      </c>
      <c r="D96" s="5"/>
      <c r="E96" s="5"/>
      <c r="F96" s="5"/>
      <c r="G96" s="5"/>
      <c r="H96" s="5"/>
      <c r="I96" s="5"/>
      <c r="J96" s="5"/>
      <c r="K96" s="397">
        <v>1.3625150057211008E-2</v>
      </c>
      <c r="L96" s="398"/>
      <c r="M96" s="399">
        <v>822.12815678418588</v>
      </c>
      <c r="N96" s="400"/>
      <c r="O96" s="399">
        <v>99.2522391893785</v>
      </c>
      <c r="P96" s="400"/>
      <c r="Q96" s="401">
        <f>IF(IF(OR(K96="",K96="-"),"0",K96)+IF(M96="","0",M96/10000)+IF(O96="","0",O96/10000)=0,"",IF(K96="","0",K96)+IF(M96="","0",M96/10000)+IF(O96="","0",O96/10000))</f>
        <v>0.10576318965456745</v>
      </c>
      <c r="R96" s="402"/>
      <c r="S96" s="16"/>
      <c r="T96" s="16"/>
      <c r="U96" s="5"/>
    </row>
    <row r="97" spans="2:22" s="2" customFormat="1" ht="15" x14ac:dyDescent="0.25">
      <c r="B97" s="104" t="s">
        <v>213</v>
      </c>
      <c r="C97" s="104" t="s">
        <v>149</v>
      </c>
      <c r="D97" s="5"/>
      <c r="E97" s="5"/>
      <c r="F97" s="5"/>
      <c r="G97" s="5"/>
      <c r="H97" s="5"/>
      <c r="I97" s="5"/>
      <c r="J97" s="5"/>
      <c r="K97" s="397" t="s">
        <v>171</v>
      </c>
      <c r="L97" s="398"/>
      <c r="M97" s="399" t="s">
        <v>171</v>
      </c>
      <c r="N97" s="400"/>
      <c r="O97" s="399" t="s">
        <v>171</v>
      </c>
      <c r="P97" s="400"/>
      <c r="Q97" s="401" t="str">
        <f>IF(K97="-","-",IF(IF(OR(K97="",K97="-"),"0",K97)+IF(M97="","0",M97/10000)+IF(O97="","0",O97/10000)=0,"",IF(K97="","0",K97)+IF(M97="","0",M97/10000)+IF(O97="","0",O97/10000)))</f>
        <v>-</v>
      </c>
      <c r="R97" s="402"/>
      <c r="S97" s="16"/>
      <c r="T97" s="16"/>
      <c r="U97" s="5"/>
    </row>
    <row r="98" spans="2:22" s="2" customFormat="1" ht="15" x14ac:dyDescent="0.25">
      <c r="B98" s="104"/>
      <c r="C98" s="104"/>
      <c r="D98" s="5"/>
      <c r="E98" s="5"/>
      <c r="F98" s="5"/>
      <c r="G98" s="5"/>
      <c r="H98" s="5"/>
      <c r="I98" s="5"/>
      <c r="J98" s="5"/>
      <c r="K98" s="41"/>
      <c r="L98" s="41"/>
      <c r="M98" s="41"/>
      <c r="N98" s="41"/>
      <c r="O98" s="41"/>
      <c r="P98" s="41"/>
      <c r="Q98" s="41"/>
      <c r="R98" s="41"/>
      <c r="S98" s="41"/>
      <c r="T98" s="41"/>
      <c r="U98" s="5"/>
    </row>
    <row r="99" spans="2:22" s="2" customFormat="1" ht="15" x14ac:dyDescent="0.25">
      <c r="B99" s="104"/>
      <c r="C99" s="248"/>
      <c r="D99" s="6"/>
      <c r="E99" s="5"/>
      <c r="F99" s="5"/>
      <c r="G99" s="5"/>
      <c r="H99" s="5"/>
      <c r="I99" s="5"/>
      <c r="J99" s="5"/>
      <c r="K99" s="41"/>
      <c r="L99" s="41"/>
      <c r="M99" s="41"/>
      <c r="N99" s="41"/>
      <c r="O99" s="41"/>
      <c r="P99" s="41"/>
      <c r="Q99" s="41"/>
      <c r="R99" s="41"/>
      <c r="S99" s="41"/>
      <c r="T99" s="41"/>
      <c r="U99" s="8"/>
    </row>
    <row r="100" spans="2:22" s="2" customFormat="1" x14ac:dyDescent="0.3">
      <c r="B100" s="104"/>
      <c r="C100" s="248"/>
      <c r="D100" s="6"/>
      <c r="E100" s="5"/>
      <c r="F100" s="5"/>
      <c r="G100" s="5"/>
      <c r="H100" s="5"/>
      <c r="I100" s="5"/>
      <c r="J100" s="417" t="s">
        <v>214</v>
      </c>
      <c r="K100" s="417" t="s">
        <v>215</v>
      </c>
      <c r="L100" s="417"/>
      <c r="M100" s="389" t="s">
        <v>216</v>
      </c>
      <c r="N100" s="390"/>
      <c r="O100" s="389" t="s">
        <v>217</v>
      </c>
      <c r="P100" s="390"/>
      <c r="Q100" s="389" t="s">
        <v>218</v>
      </c>
      <c r="R100" s="390"/>
      <c r="S100" s="389" t="s">
        <v>219</v>
      </c>
      <c r="T100" s="390"/>
      <c r="U100" s="42"/>
      <c r="V100" s="43"/>
    </row>
    <row r="101" spans="2:22" s="2" customFormat="1" x14ac:dyDescent="0.3">
      <c r="B101" s="104"/>
      <c r="C101" s="248"/>
      <c r="D101" s="6"/>
      <c r="E101" s="5"/>
      <c r="F101" s="5"/>
      <c r="G101" s="5"/>
      <c r="H101" s="5"/>
      <c r="I101" s="5"/>
      <c r="J101" s="417"/>
      <c r="K101" s="417"/>
      <c r="L101" s="417"/>
      <c r="M101" s="391"/>
      <c r="N101" s="392"/>
      <c r="O101" s="391"/>
      <c r="P101" s="392"/>
      <c r="Q101" s="391"/>
      <c r="R101" s="392"/>
      <c r="S101" s="391"/>
      <c r="T101" s="392"/>
      <c r="U101" s="42"/>
      <c r="V101" s="43"/>
    </row>
    <row r="102" spans="2:22" s="2" customFormat="1" ht="15" customHeight="1" x14ac:dyDescent="0.3">
      <c r="B102" s="104"/>
      <c r="C102" s="248"/>
      <c r="D102" s="6"/>
      <c r="E102" s="5"/>
      <c r="F102" s="5"/>
      <c r="G102" s="5"/>
      <c r="H102" s="5"/>
      <c r="I102" s="5"/>
      <c r="J102" s="419" t="s">
        <v>385</v>
      </c>
      <c r="K102" s="393" t="s">
        <v>220</v>
      </c>
      <c r="L102" s="393"/>
      <c r="M102" s="393" t="s">
        <v>202</v>
      </c>
      <c r="N102" s="393"/>
      <c r="O102" s="393" t="s">
        <v>221</v>
      </c>
      <c r="P102" s="393"/>
      <c r="Q102" s="419" t="s">
        <v>222</v>
      </c>
      <c r="R102" s="393"/>
      <c r="S102" s="419" t="s">
        <v>223</v>
      </c>
      <c r="T102" s="393"/>
      <c r="U102" s="44"/>
      <c r="V102" s="45"/>
    </row>
    <row r="103" spans="2:22" s="2" customFormat="1" ht="14.25" customHeight="1" x14ac:dyDescent="0.3">
      <c r="B103" s="104"/>
      <c r="C103" s="248" t="s">
        <v>224</v>
      </c>
      <c r="D103" s="6"/>
      <c r="E103" s="5"/>
      <c r="F103" s="5"/>
      <c r="G103" s="5"/>
      <c r="H103" s="5"/>
      <c r="I103" s="5"/>
      <c r="J103" s="393"/>
      <c r="K103" s="393"/>
      <c r="L103" s="393"/>
      <c r="M103" s="393"/>
      <c r="N103" s="393"/>
      <c r="O103" s="393"/>
      <c r="P103" s="393"/>
      <c r="Q103" s="393"/>
      <c r="R103" s="393"/>
      <c r="S103" s="393"/>
      <c r="T103" s="393"/>
      <c r="U103" s="44"/>
      <c r="V103" s="45"/>
    </row>
    <row r="104" spans="2:22" s="2" customFormat="1" x14ac:dyDescent="0.3">
      <c r="B104" s="104"/>
      <c r="C104" s="102" t="s">
        <v>225</v>
      </c>
      <c r="D104" s="6"/>
      <c r="E104" s="5"/>
      <c r="F104" s="5"/>
      <c r="G104" s="5"/>
      <c r="H104" s="5"/>
      <c r="I104" s="5"/>
      <c r="J104" s="393"/>
      <c r="K104" s="393"/>
      <c r="L104" s="393"/>
      <c r="M104" s="393"/>
      <c r="N104" s="393"/>
      <c r="O104" s="393"/>
      <c r="P104" s="393"/>
      <c r="Q104" s="393"/>
      <c r="R104" s="393"/>
      <c r="S104" s="393"/>
      <c r="T104" s="393"/>
      <c r="U104" s="44"/>
      <c r="V104" s="45"/>
    </row>
    <row r="105" spans="2:22" s="2" customFormat="1" x14ac:dyDescent="0.3">
      <c r="B105" s="104"/>
      <c r="C105" s="255" t="s">
        <v>226</v>
      </c>
      <c r="D105" s="6"/>
      <c r="E105" s="5"/>
      <c r="F105" s="5"/>
      <c r="G105" s="5"/>
      <c r="H105" s="5"/>
      <c r="I105" s="5"/>
      <c r="J105" s="393"/>
      <c r="K105" s="393"/>
      <c r="L105" s="393"/>
      <c r="M105" s="393"/>
      <c r="N105" s="393"/>
      <c r="O105" s="393"/>
      <c r="P105" s="393"/>
      <c r="Q105" s="393"/>
      <c r="R105" s="393"/>
      <c r="S105" s="393"/>
      <c r="T105" s="393"/>
      <c r="U105" s="44"/>
      <c r="V105" s="45"/>
    </row>
    <row r="106" spans="2:22" s="2" customFormat="1" x14ac:dyDescent="0.3">
      <c r="B106" s="104"/>
      <c r="C106" s="255" t="s">
        <v>227</v>
      </c>
      <c r="D106" s="6"/>
      <c r="E106" s="5"/>
      <c r="F106" s="5"/>
      <c r="G106" s="5"/>
      <c r="H106" s="5"/>
      <c r="I106" s="5"/>
      <c r="J106" s="393"/>
      <c r="K106" s="393"/>
      <c r="L106" s="393"/>
      <c r="M106" s="393"/>
      <c r="N106" s="393"/>
      <c r="O106" s="393"/>
      <c r="P106" s="393"/>
      <c r="Q106" s="393"/>
      <c r="R106" s="393"/>
      <c r="S106" s="393"/>
      <c r="T106" s="393"/>
      <c r="U106" s="44"/>
      <c r="V106" s="45"/>
    </row>
    <row r="107" spans="2:22" s="2" customFormat="1" x14ac:dyDescent="0.3">
      <c r="B107" s="104"/>
      <c r="C107" s="255" t="s">
        <v>228</v>
      </c>
      <c r="D107" s="6"/>
      <c r="E107" s="5"/>
      <c r="F107" s="5"/>
      <c r="G107" s="5"/>
      <c r="H107" s="5"/>
      <c r="I107" s="5"/>
      <c r="J107" s="393"/>
      <c r="K107" s="393"/>
      <c r="L107" s="393"/>
      <c r="M107" s="393"/>
      <c r="N107" s="393"/>
      <c r="O107" s="393"/>
      <c r="P107" s="393"/>
      <c r="Q107" s="393"/>
      <c r="R107" s="393"/>
      <c r="S107" s="393"/>
      <c r="T107" s="393"/>
      <c r="U107" s="44"/>
      <c r="V107" s="45"/>
    </row>
    <row r="108" spans="2:22" s="2" customFormat="1" x14ac:dyDescent="0.3">
      <c r="B108" s="104"/>
      <c r="C108" s="248"/>
      <c r="D108" s="6"/>
      <c r="E108" s="5"/>
      <c r="F108" s="5"/>
      <c r="G108" s="5"/>
      <c r="H108" s="5"/>
      <c r="I108" s="5"/>
      <c r="J108" s="393"/>
      <c r="K108" s="393"/>
      <c r="L108" s="393"/>
      <c r="M108" s="393"/>
      <c r="N108" s="393"/>
      <c r="O108" s="393"/>
      <c r="P108" s="393"/>
      <c r="Q108" s="393"/>
      <c r="R108" s="393"/>
      <c r="S108" s="393"/>
      <c r="T108" s="393"/>
      <c r="U108" s="44"/>
      <c r="V108" s="45"/>
    </row>
    <row r="109" spans="2:22" s="2" customFormat="1" ht="45" customHeight="1" x14ac:dyDescent="0.3">
      <c r="B109" s="6"/>
      <c r="C109" s="418"/>
      <c r="D109" s="418"/>
      <c r="E109" s="418"/>
      <c r="F109" s="418"/>
      <c r="G109" s="418"/>
      <c r="H109" s="418"/>
      <c r="I109" s="5"/>
      <c r="J109" s="393"/>
      <c r="K109" s="393"/>
      <c r="L109" s="393"/>
      <c r="M109" s="393"/>
      <c r="N109" s="393"/>
      <c r="O109" s="393"/>
      <c r="P109" s="393"/>
      <c r="Q109" s="393"/>
      <c r="R109" s="393"/>
      <c r="S109" s="393"/>
      <c r="T109" s="393"/>
      <c r="U109" s="44"/>
      <c r="V109" s="45"/>
    </row>
    <row r="110" spans="2:22" s="2" customFormat="1" ht="27.6" thickBot="1" x14ac:dyDescent="0.35">
      <c r="B110" s="6"/>
      <c r="C110" s="5"/>
      <c r="D110" s="5"/>
      <c r="E110" s="5"/>
      <c r="F110" s="5"/>
      <c r="G110" s="5"/>
      <c r="H110" s="39"/>
      <c r="I110" s="240" t="s">
        <v>129</v>
      </c>
      <c r="J110" s="232" t="s">
        <v>56</v>
      </c>
      <c r="K110" s="348" t="s">
        <v>56</v>
      </c>
      <c r="L110" s="349"/>
      <c r="M110" s="348" t="s">
        <v>56</v>
      </c>
      <c r="N110" s="349"/>
      <c r="O110" s="348" t="s">
        <v>56</v>
      </c>
      <c r="P110" s="349"/>
      <c r="Q110" s="348" t="s">
        <v>56</v>
      </c>
      <c r="R110" s="349"/>
      <c r="S110" s="348" t="s">
        <v>56</v>
      </c>
      <c r="T110" s="349"/>
      <c r="U110" s="46"/>
      <c r="V110" s="47"/>
    </row>
    <row r="111" spans="2:22" s="2" customFormat="1" ht="15" thickBot="1" x14ac:dyDescent="0.35">
      <c r="B111" s="104" t="s">
        <v>229</v>
      </c>
      <c r="C111" s="248" t="s">
        <v>133</v>
      </c>
      <c r="D111" s="104"/>
      <c r="E111" s="102"/>
      <c r="F111" s="102"/>
      <c r="G111" s="102"/>
      <c r="H111" s="102"/>
      <c r="I111" s="102"/>
      <c r="J111" s="241">
        <v>0.21540071889553775</v>
      </c>
      <c r="K111" s="425">
        <v>0.15865730057222421</v>
      </c>
      <c r="L111" s="425"/>
      <c r="M111" s="425">
        <v>0</v>
      </c>
      <c r="N111" s="425"/>
      <c r="O111" s="425">
        <v>0</v>
      </c>
      <c r="P111" s="425"/>
      <c r="Q111" s="426">
        <f>IFERROR(IF(IF(J111="","0",J111)+IF(K111="","0",K111)+IF(M111="","0",M111) + IF(O111="","0",O111)=0,"",(IF(J111="","0",J111)+IF(K111="","0",K111)+IF(M111="","0",M111) + IF(O111="","0",O111))/1),"")</f>
        <v>0.37405801946776196</v>
      </c>
      <c r="R111" s="426"/>
      <c r="S111" s="420"/>
      <c r="T111" s="421"/>
      <c r="U111" s="46"/>
      <c r="V111" s="47"/>
    </row>
    <row r="112" spans="2:22" s="2" customFormat="1" ht="15" thickBot="1" x14ac:dyDescent="0.35">
      <c r="B112" s="104" t="s">
        <v>230</v>
      </c>
      <c r="C112" s="104" t="s">
        <v>231</v>
      </c>
      <c r="D112" s="102"/>
      <c r="E112" s="102"/>
      <c r="F112" s="102"/>
      <c r="G112" s="102"/>
      <c r="H112" s="102"/>
      <c r="I112" s="102"/>
      <c r="J112" s="242" t="s">
        <v>171</v>
      </c>
      <c r="K112" s="427" t="s">
        <v>171</v>
      </c>
      <c r="L112" s="427"/>
      <c r="M112" s="428" t="s">
        <v>171</v>
      </c>
      <c r="N112" s="429"/>
      <c r="O112" s="420"/>
      <c r="P112" s="421"/>
      <c r="Q112" s="422" t="str">
        <f>IF(J112="-","-",IFERROR(IF(IF(J112="","0",J112)+IF(K112="","0",K112)+IF(M112="","0",M112)=0,"",(IF(J112="","0",J112)+IF(K112="","0",K112)+IF(M112="","0",M112))/1),""))</f>
        <v>-</v>
      </c>
      <c r="R112" s="422"/>
      <c r="S112" s="420"/>
      <c r="T112" s="421"/>
      <c r="U112" s="46"/>
      <c r="V112" s="47"/>
    </row>
    <row r="113" spans="1:22" s="2" customFormat="1" ht="15" thickBot="1" x14ac:dyDescent="0.35">
      <c r="B113" s="104" t="s">
        <v>232</v>
      </c>
      <c r="C113" s="104" t="s">
        <v>137</v>
      </c>
      <c r="D113" s="102"/>
      <c r="E113" s="102"/>
      <c r="F113" s="102"/>
      <c r="G113" s="102"/>
      <c r="H113" s="102"/>
      <c r="I113" s="102"/>
      <c r="J113" s="242">
        <v>1.0809296490821394</v>
      </c>
      <c r="K113" s="427">
        <v>0</v>
      </c>
      <c r="L113" s="427"/>
      <c r="M113" s="428">
        <v>0</v>
      </c>
      <c r="N113" s="429"/>
      <c r="O113" s="420"/>
      <c r="P113" s="421"/>
      <c r="Q113" s="422">
        <f>IFERROR(IF(IF(J113="","0",J113)+IF(K113="","0",K113)+IF(M113="","0",M113)=0,"",(IF(J113="","0",J113)+IF(K113="","0",K113)+IF(M113="","0",M113))/1),"")</f>
        <v>1.0809296490821394</v>
      </c>
      <c r="R113" s="422"/>
      <c r="S113" s="420"/>
      <c r="T113" s="421"/>
      <c r="U113" s="46"/>
      <c r="V113" s="47"/>
    </row>
    <row r="114" spans="1:22" s="2" customFormat="1" ht="15" thickBot="1" x14ac:dyDescent="0.35">
      <c r="B114" s="104" t="s">
        <v>233</v>
      </c>
      <c r="C114" s="104" t="s">
        <v>139</v>
      </c>
      <c r="D114" s="102"/>
      <c r="E114" s="102"/>
      <c r="F114" s="102"/>
      <c r="G114" s="102"/>
      <c r="H114" s="102"/>
      <c r="I114" s="102"/>
      <c r="J114" s="242" t="s">
        <v>171</v>
      </c>
      <c r="K114" s="427" t="s">
        <v>171</v>
      </c>
      <c r="L114" s="427"/>
      <c r="M114" s="428" t="s">
        <v>171</v>
      </c>
      <c r="N114" s="429"/>
      <c r="O114" s="428" t="s">
        <v>171</v>
      </c>
      <c r="P114" s="429"/>
      <c r="Q114" s="422" t="str">
        <f>IF(J114="-","-",IFERROR(IF(IF(J114="","0",J114)+IF(K114="","0",K114)+IF(M114="","0",M114) + IF(O114="","0",O114)=0,"",(IF(J114="","0",J114)+IF(K114="","0",K114)+IF(M114="","0",M114) + IF(O114="","0",O114))/1),""))</f>
        <v>-</v>
      </c>
      <c r="R114" s="422"/>
      <c r="S114" s="420"/>
      <c r="T114" s="421"/>
      <c r="U114" s="46"/>
      <c r="V114" s="47"/>
    </row>
    <row r="115" spans="1:22" s="2" customFormat="1" ht="15" thickBot="1" x14ac:dyDescent="0.35">
      <c r="B115" s="104" t="s">
        <v>234</v>
      </c>
      <c r="C115" s="243" t="s">
        <v>141</v>
      </c>
      <c r="D115" s="243"/>
      <c r="E115" s="243"/>
      <c r="F115" s="243"/>
      <c r="G115" s="243"/>
      <c r="H115" s="243"/>
      <c r="I115" s="243"/>
      <c r="J115" s="244" t="s">
        <v>171</v>
      </c>
      <c r="K115" s="430"/>
      <c r="L115" s="431"/>
      <c r="M115" s="430"/>
      <c r="N115" s="431"/>
      <c r="O115" s="432" t="s">
        <v>171</v>
      </c>
      <c r="P115" s="433"/>
      <c r="Q115" s="434" t="str">
        <f>IF(J115="-","-",IFERROR(IF(IF(J115="","0",J115)+IF(O115="","0",O115)=0,"",(IF(J115="","0",J115)+IF(O115="","0",O115))/1),""))</f>
        <v>-</v>
      </c>
      <c r="R115" s="434"/>
      <c r="S115" s="420"/>
      <c r="T115" s="421"/>
      <c r="U115" s="46"/>
      <c r="V115" s="47"/>
    </row>
    <row r="116" spans="1:22" s="2" customFormat="1" ht="15" thickBot="1" x14ac:dyDescent="0.35">
      <c r="B116" s="104" t="s">
        <v>235</v>
      </c>
      <c r="C116" s="243" t="s">
        <v>143</v>
      </c>
      <c r="D116" s="243"/>
      <c r="E116" s="243"/>
      <c r="F116" s="243"/>
      <c r="G116" s="243"/>
      <c r="H116" s="243"/>
      <c r="I116" s="243"/>
      <c r="J116" s="244" t="s">
        <v>171</v>
      </c>
      <c r="K116" s="435" t="s">
        <v>171</v>
      </c>
      <c r="L116" s="435"/>
      <c r="M116" s="432" t="s">
        <v>171</v>
      </c>
      <c r="N116" s="433"/>
      <c r="O116" s="432" t="s">
        <v>171</v>
      </c>
      <c r="P116" s="433"/>
      <c r="Q116" s="434" t="str">
        <f>IF(J116="-","-",IFERROR(IF(IF(J116="","0",J116)+IF(K116="","0",K116)+IF(M116="","0",M116) + IF(O116="","0",O116)=0,"",(IF(J116="","0",J116)+IF(K116="","0",K116)+IF(M116="","0",M116) + IF(O116="","0",O116))/1),""))</f>
        <v>-</v>
      </c>
      <c r="R116" s="434"/>
      <c r="S116" s="420"/>
      <c r="T116" s="421"/>
      <c r="U116" s="46"/>
      <c r="V116" s="47"/>
    </row>
    <row r="117" spans="1:22" s="2" customFormat="1" ht="15" thickBot="1" x14ac:dyDescent="0.35">
      <c r="B117" s="104" t="s">
        <v>236</v>
      </c>
      <c r="C117" s="243" t="s">
        <v>145</v>
      </c>
      <c r="D117" s="243"/>
      <c r="E117" s="243"/>
      <c r="F117" s="243"/>
      <c r="G117" s="243"/>
      <c r="H117" s="243"/>
      <c r="I117" s="243"/>
      <c r="J117" s="244" t="s">
        <v>171</v>
      </c>
      <c r="K117" s="430"/>
      <c r="L117" s="431"/>
      <c r="M117" s="430"/>
      <c r="N117" s="431"/>
      <c r="O117" s="432" t="s">
        <v>171</v>
      </c>
      <c r="P117" s="433"/>
      <c r="Q117" s="434" t="str">
        <f>IF(J117="-","-",IFERROR(IF(IF(J117="","0",J117)+IF(O117="","0",O117)=0,"",(IF(J117="","0",J117)+IF(O117="","0",O117))/1),""))</f>
        <v>-</v>
      </c>
      <c r="R117" s="434"/>
      <c r="S117" s="420"/>
      <c r="T117" s="421"/>
      <c r="U117" s="46"/>
      <c r="V117" s="47"/>
    </row>
    <row r="118" spans="1:22" s="2" customFormat="1" ht="15" thickBot="1" x14ac:dyDescent="0.35">
      <c r="B118" s="104" t="s">
        <v>237</v>
      </c>
      <c r="C118" s="104" t="s">
        <v>147</v>
      </c>
      <c r="D118" s="102"/>
      <c r="E118" s="102"/>
      <c r="F118" s="102"/>
      <c r="G118" s="102"/>
      <c r="H118" s="102"/>
      <c r="I118" s="102"/>
      <c r="J118" s="242">
        <v>0.20100042941825785</v>
      </c>
      <c r="K118" s="427">
        <v>0.16129697092435363</v>
      </c>
      <c r="L118" s="427"/>
      <c r="M118" s="428">
        <v>0</v>
      </c>
      <c r="N118" s="429"/>
      <c r="O118" s="420"/>
      <c r="P118" s="421"/>
      <c r="Q118" s="422">
        <f>IFERROR(IF(IF(J118="","0",J118)+IF(K118="","0",K118)+IF(M118="","0",M118)=0,"",(IF(J118="","0",J118)+IF(K118="","0",K118)+IF(M118="","0",M118))/1),"")</f>
        <v>0.36229740034261149</v>
      </c>
      <c r="R118" s="422"/>
      <c r="S118" s="423">
        <v>0.1565912138982663</v>
      </c>
      <c r="T118" s="424"/>
      <c r="U118" s="46"/>
      <c r="V118" s="47"/>
    </row>
    <row r="119" spans="1:22" s="2" customFormat="1" ht="15" thickBot="1" x14ac:dyDescent="0.35">
      <c r="B119" s="104" t="s">
        <v>238</v>
      </c>
      <c r="C119" s="104" t="s">
        <v>149</v>
      </c>
      <c r="D119" s="102"/>
      <c r="E119" s="102"/>
      <c r="F119" s="102"/>
      <c r="G119" s="102"/>
      <c r="H119" s="102"/>
      <c r="I119" s="102"/>
      <c r="J119" s="242" t="s">
        <v>171</v>
      </c>
      <c r="K119" s="427" t="s">
        <v>171</v>
      </c>
      <c r="L119" s="427"/>
      <c r="M119" s="427" t="s">
        <v>171</v>
      </c>
      <c r="N119" s="427"/>
      <c r="O119" s="420"/>
      <c r="P119" s="421"/>
      <c r="Q119" s="422" t="str">
        <f>IF(J119="-","-",IFERROR(IF(IF(J119="","0",J119)+IF(K119="","0",K119)+IF(M119="","0",M119)=0,"",(IF(J119="","0",J119)+IF(K119="","0",K119)+IF(M119="","0",M119))/1),""))</f>
        <v>-</v>
      </c>
      <c r="R119" s="422"/>
      <c r="S119" s="420"/>
      <c r="T119" s="421"/>
      <c r="U119" s="46"/>
    </row>
    <row r="120" spans="1:22" s="2" customFormat="1" x14ac:dyDescent="0.3">
      <c r="B120" s="104"/>
      <c r="C120" s="104"/>
      <c r="D120" s="102"/>
      <c r="E120" s="87"/>
      <c r="F120" s="87"/>
      <c r="G120" s="87"/>
      <c r="H120" s="87"/>
      <c r="I120" s="4"/>
      <c r="J120" s="48"/>
      <c r="K120" s="49"/>
      <c r="L120" s="49"/>
      <c r="M120" s="49"/>
      <c r="N120" s="49"/>
      <c r="O120"/>
      <c r="P120"/>
      <c r="Q120"/>
      <c r="R120" s="41"/>
      <c r="S120" s="41"/>
      <c r="T120" s="41"/>
      <c r="U120" s="50"/>
    </row>
    <row r="121" spans="1:22" x14ac:dyDescent="0.3">
      <c r="A121" s="2"/>
      <c r="B121" s="51"/>
      <c r="C121" s="52"/>
      <c r="D121" s="8"/>
      <c r="E121" s="11"/>
      <c r="F121" s="11"/>
      <c r="G121" s="11"/>
      <c r="H121" s="11"/>
      <c r="I121" s="11"/>
      <c r="J121" s="48"/>
      <c r="K121" s="49"/>
      <c r="L121" s="49"/>
      <c r="M121" s="49"/>
      <c r="N121" s="49"/>
      <c r="O121" s="49"/>
      <c r="P121" s="49"/>
      <c r="Q121" s="49"/>
      <c r="R121" s="41"/>
      <c r="S121" s="41"/>
      <c r="T121" s="41"/>
      <c r="U121" s="50"/>
    </row>
    <row r="122" spans="1:22" ht="15" thickBot="1" x14ac:dyDescent="0.35">
      <c r="A122" s="2"/>
      <c r="B122" s="54"/>
      <c r="C122" s="55"/>
      <c r="D122" s="54"/>
      <c r="K122" s="56"/>
      <c r="L122" s="56"/>
      <c r="M122" s="56"/>
      <c r="N122" s="56"/>
      <c r="O122" s="56"/>
      <c r="P122" s="56"/>
      <c r="Q122" s="56"/>
      <c r="R122" s="56"/>
      <c r="S122" s="56"/>
      <c r="T122" s="56"/>
    </row>
    <row r="123" spans="1:22" s="2" customFormat="1" ht="15" thickBot="1" x14ac:dyDescent="0.35">
      <c r="B123" s="436" t="s">
        <v>239</v>
      </c>
      <c r="C123" s="437"/>
      <c r="D123" s="437"/>
      <c r="E123" s="437"/>
      <c r="F123" s="437"/>
      <c r="G123" s="437"/>
      <c r="H123" s="437"/>
      <c r="I123" s="437"/>
      <c r="J123" s="437"/>
      <c r="K123" s="437"/>
      <c r="L123" s="437"/>
      <c r="M123" s="437"/>
      <c r="N123" s="437"/>
      <c r="O123" s="437"/>
      <c r="P123" s="437"/>
      <c r="Q123" s="437"/>
      <c r="R123" s="437"/>
      <c r="S123" s="437"/>
      <c r="T123" s="438"/>
      <c r="U123" s="247"/>
      <c r="V123" s="53"/>
    </row>
    <row r="124" spans="1:22" s="2" customFormat="1" x14ac:dyDescent="0.3">
      <c r="B124" s="104"/>
      <c r="C124" s="248"/>
      <c r="D124" s="104"/>
      <c r="E124" s="102"/>
      <c r="F124" s="102"/>
      <c r="G124" s="102"/>
      <c r="H124" s="102"/>
      <c r="I124" s="102"/>
      <c r="J124" s="102"/>
      <c r="K124" s="249"/>
      <c r="L124" s="249"/>
      <c r="M124" s="249"/>
      <c r="N124" s="249"/>
      <c r="O124" s="249"/>
      <c r="P124" s="249"/>
      <c r="Q124" s="249"/>
      <c r="R124" s="249"/>
      <c r="S124" s="249"/>
      <c r="T124" s="249"/>
      <c r="U124" s="102"/>
    </row>
    <row r="125" spans="1:22" s="2" customFormat="1" x14ac:dyDescent="0.3">
      <c r="B125" s="104"/>
      <c r="C125" s="248"/>
      <c r="D125" s="104"/>
      <c r="E125" s="102"/>
      <c r="F125" s="102"/>
      <c r="G125" s="102"/>
      <c r="H125" s="102"/>
      <c r="I125" s="102"/>
      <c r="J125" s="102"/>
      <c r="K125" s="249"/>
      <c r="L125" s="249"/>
      <c r="M125" s="249"/>
      <c r="N125" s="249"/>
      <c r="O125" s="249"/>
      <c r="P125" s="249"/>
      <c r="Q125" s="249"/>
      <c r="R125" s="249"/>
      <c r="S125" s="249"/>
      <c r="T125" s="249"/>
      <c r="U125" s="102"/>
    </row>
    <row r="126" spans="1:22" x14ac:dyDescent="0.3">
      <c r="B126" s="104" t="s">
        <v>240</v>
      </c>
      <c r="C126" s="102"/>
      <c r="D126" s="102"/>
      <c r="E126" s="102"/>
      <c r="F126" s="102"/>
      <c r="G126" s="102"/>
      <c r="H126" s="102"/>
      <c r="I126" s="102"/>
      <c r="J126" s="102"/>
      <c r="K126" s="102"/>
      <c r="L126" s="102"/>
      <c r="M126" s="102"/>
      <c r="N126" s="102"/>
      <c r="O126" s="102"/>
      <c r="P126" s="102"/>
      <c r="Q126" s="102"/>
      <c r="R126" s="102"/>
      <c r="S126" s="102"/>
      <c r="T126" s="102"/>
      <c r="U126" s="102"/>
    </row>
    <row r="127" spans="1:22" ht="15" customHeight="1" x14ac:dyDescent="0.3">
      <c r="B127" s="375" t="s">
        <v>412</v>
      </c>
      <c r="C127" s="375"/>
      <c r="D127" s="375"/>
      <c r="E127" s="375"/>
      <c r="F127" s="375"/>
      <c r="G127" s="375"/>
      <c r="H127" s="375"/>
      <c r="I127" s="375"/>
      <c r="J127" s="375"/>
      <c r="K127" s="375"/>
      <c r="L127" s="375"/>
      <c r="M127" s="375"/>
      <c r="N127" s="375"/>
      <c r="O127" s="375"/>
      <c r="P127" s="375"/>
      <c r="Q127" s="375"/>
      <c r="R127" s="375"/>
      <c r="S127" s="375"/>
      <c r="T127" s="375"/>
      <c r="U127" s="294"/>
    </row>
    <row r="128" spans="1:22" x14ac:dyDescent="0.3">
      <c r="B128" s="375"/>
      <c r="C128" s="375"/>
      <c r="D128" s="375"/>
      <c r="E128" s="375"/>
      <c r="F128" s="375"/>
      <c r="G128" s="375"/>
      <c r="H128" s="375"/>
      <c r="I128" s="375"/>
      <c r="J128" s="375"/>
      <c r="K128" s="375"/>
      <c r="L128" s="375"/>
      <c r="M128" s="375"/>
      <c r="N128" s="375"/>
      <c r="O128" s="375"/>
      <c r="P128" s="375"/>
      <c r="Q128" s="375"/>
      <c r="R128" s="375"/>
      <c r="S128" s="375"/>
      <c r="T128" s="375"/>
      <c r="U128" s="294"/>
    </row>
    <row r="129" spans="2:21" ht="47.25" customHeight="1" x14ac:dyDescent="0.3">
      <c r="B129" s="375"/>
      <c r="C129" s="375"/>
      <c r="D129" s="375"/>
      <c r="E129" s="375"/>
      <c r="F129" s="375"/>
      <c r="G129" s="375"/>
      <c r="H129" s="375"/>
      <c r="I129" s="375"/>
      <c r="J129" s="375"/>
      <c r="K129" s="375"/>
      <c r="L129" s="375"/>
      <c r="M129" s="375"/>
      <c r="N129" s="375"/>
      <c r="O129" s="375"/>
      <c r="P129" s="375"/>
      <c r="Q129" s="375"/>
      <c r="R129" s="375"/>
      <c r="S129" s="375"/>
      <c r="T129" s="375"/>
      <c r="U129" s="294"/>
    </row>
    <row r="130" spans="2:21" ht="15" thickBot="1" x14ac:dyDescent="0.35">
      <c r="B130" s="102"/>
      <c r="C130" s="102"/>
      <c r="D130" s="102"/>
      <c r="E130" s="102"/>
      <c r="F130" s="102"/>
      <c r="G130" s="102"/>
      <c r="H130" s="102"/>
      <c r="I130" s="102"/>
      <c r="J130" s="102"/>
      <c r="K130" s="102"/>
      <c r="L130" s="102"/>
      <c r="M130" s="102"/>
      <c r="N130" s="102"/>
      <c r="O130" s="102"/>
      <c r="P130" s="102"/>
      <c r="Q130" s="102"/>
      <c r="R130" s="102"/>
      <c r="S130" s="102"/>
      <c r="T130" s="102"/>
      <c r="U130" s="102"/>
    </row>
    <row r="131" spans="2:21" ht="15" thickBot="1" x14ac:dyDescent="0.35">
      <c r="B131" s="102" t="s">
        <v>241</v>
      </c>
      <c r="C131" s="102" t="s">
        <v>386</v>
      </c>
      <c r="D131" s="250"/>
      <c r="E131" s="250"/>
      <c r="F131" s="102"/>
      <c r="G131" s="102"/>
      <c r="H131" s="102"/>
      <c r="I131" s="102" t="s">
        <v>56</v>
      </c>
      <c r="J131" s="245">
        <f>IF('Main Results and Overview'!P17=0,"",'Main Results and Overview'!P17)</f>
        <v>8.8099999999999998E-2</v>
      </c>
      <c r="K131" s="102"/>
      <c r="L131" s="102"/>
      <c r="M131" s="251"/>
      <c r="N131" s="252"/>
      <c r="O131" s="105"/>
      <c r="P131" s="105"/>
      <c r="Q131" s="105"/>
      <c r="R131" s="102"/>
      <c r="S131" s="102"/>
      <c r="T131" s="102"/>
      <c r="U131" s="102"/>
    </row>
    <row r="132" spans="2:21" x14ac:dyDescent="0.3">
      <c r="B132" s="102"/>
      <c r="C132" s="243" t="s">
        <v>170</v>
      </c>
      <c r="D132" s="251"/>
      <c r="E132" s="250"/>
      <c r="F132" s="102"/>
      <c r="G132" s="102"/>
      <c r="H132" s="102"/>
      <c r="I132" s="102"/>
      <c r="J132" s="252"/>
      <c r="K132" s="102"/>
      <c r="L132" s="102"/>
      <c r="M132" s="251"/>
      <c r="N132" s="252"/>
      <c r="O132" s="105"/>
      <c r="P132" s="105"/>
      <c r="Q132" s="105"/>
      <c r="R132" s="102"/>
      <c r="S132" s="102"/>
      <c r="T132" s="102"/>
      <c r="U132" s="102"/>
    </row>
    <row r="133" spans="2:21" ht="15" thickBot="1" x14ac:dyDescent="0.35">
      <c r="B133" s="102"/>
      <c r="C133" s="102" t="s">
        <v>242</v>
      </c>
      <c r="D133" s="251"/>
      <c r="E133" s="250"/>
      <c r="F133" s="102"/>
      <c r="G133" s="102"/>
      <c r="H133" s="102"/>
      <c r="I133" s="102"/>
      <c r="J133" s="102"/>
      <c r="K133" s="102"/>
      <c r="L133" s="102"/>
      <c r="M133" s="251"/>
      <c r="N133" s="102"/>
      <c r="O133" s="102"/>
      <c r="P133" s="102"/>
      <c r="Q133" s="102"/>
      <c r="R133" s="102"/>
      <c r="S133" s="102"/>
      <c r="T133" s="102"/>
      <c r="U133" s="102"/>
    </row>
    <row r="134" spans="2:21" ht="15" thickBot="1" x14ac:dyDescent="0.35">
      <c r="B134" s="102" t="s">
        <v>243</v>
      </c>
      <c r="C134" s="102" t="s">
        <v>413</v>
      </c>
      <c r="D134" s="250"/>
      <c r="E134" s="250"/>
      <c r="F134" s="102"/>
      <c r="G134" s="102"/>
      <c r="H134" s="102"/>
      <c r="I134" s="102" t="s">
        <v>131</v>
      </c>
      <c r="J134" s="246">
        <f>IFERROR(10000*((IF(M64="","0",M64)+IF(M65="","0",M65)+IF(M66="","0",M66))/'Main Results and Overview'!P13),"")</f>
        <v>-82.46860567603629</v>
      </c>
      <c r="K134" s="102"/>
      <c r="L134" s="102"/>
      <c r="M134" s="251"/>
      <c r="N134" s="115"/>
      <c r="O134" s="102"/>
      <c r="P134" s="102"/>
      <c r="Q134" s="102"/>
      <c r="R134" s="102"/>
      <c r="S134" s="102"/>
      <c r="T134" s="102"/>
      <c r="U134" s="102"/>
    </row>
    <row r="135" spans="2:21" ht="15" thickBot="1" x14ac:dyDescent="0.35">
      <c r="B135" s="102"/>
      <c r="C135" s="102" t="s">
        <v>244</v>
      </c>
      <c r="D135" s="251"/>
      <c r="E135" s="250"/>
      <c r="F135" s="102"/>
      <c r="G135" s="102"/>
      <c r="H135" s="102"/>
      <c r="I135" s="102"/>
      <c r="J135" s="102"/>
      <c r="K135" s="102"/>
      <c r="L135" s="102"/>
      <c r="M135" s="251"/>
      <c r="N135" s="102"/>
      <c r="O135" s="102"/>
      <c r="P135" s="102"/>
      <c r="Q135" s="102"/>
      <c r="R135" s="102"/>
      <c r="S135" s="102"/>
      <c r="T135" s="102"/>
      <c r="U135" s="102"/>
    </row>
    <row r="136" spans="2:21" ht="18" customHeight="1" thickBot="1" x14ac:dyDescent="0.35">
      <c r="B136" s="102" t="s">
        <v>245</v>
      </c>
      <c r="C136" s="102" t="s">
        <v>246</v>
      </c>
      <c r="D136" s="250"/>
      <c r="E136" s="250"/>
      <c r="F136" s="102"/>
      <c r="G136" s="102"/>
      <c r="H136" s="102"/>
      <c r="I136" s="102" t="s">
        <v>56</v>
      </c>
      <c r="J136" s="245">
        <f>IFERROR(IF(J131="","0",J131)+IF(J134="","0",J134/10000),"")</f>
        <v>7.9853139432396372E-2</v>
      </c>
      <c r="K136" s="253"/>
      <c r="L136" s="253"/>
      <c r="M136" s="251"/>
      <c r="N136" s="252"/>
      <c r="O136" s="102"/>
      <c r="P136" s="102"/>
      <c r="Q136" s="102"/>
      <c r="R136" s="102"/>
      <c r="S136" s="102"/>
      <c r="T136" s="102"/>
      <c r="U136" s="102"/>
    </row>
    <row r="137" spans="2:21" x14ac:dyDescent="0.3">
      <c r="B137" s="102"/>
      <c r="C137" s="102" t="s">
        <v>247</v>
      </c>
      <c r="D137" s="251"/>
      <c r="E137" s="250"/>
      <c r="F137" s="102"/>
      <c r="G137" s="102"/>
      <c r="H137" s="102"/>
      <c r="I137" s="102"/>
      <c r="J137" s="102"/>
      <c r="K137" s="102"/>
      <c r="L137" s="102"/>
      <c r="M137" s="102"/>
      <c r="N137" s="102"/>
      <c r="O137" s="102"/>
      <c r="P137" s="102"/>
      <c r="Q137" s="102"/>
      <c r="R137" s="102"/>
      <c r="S137" s="102"/>
      <c r="T137" s="102"/>
      <c r="U137" s="102"/>
    </row>
    <row r="138" spans="2:21" x14ac:dyDescent="0.3">
      <c r="B138" s="5"/>
      <c r="C138" s="5"/>
      <c r="D138" s="39"/>
      <c r="E138" s="39"/>
      <c r="F138" s="5"/>
      <c r="G138" s="5"/>
      <c r="H138" s="5"/>
      <c r="I138" s="5"/>
      <c r="J138" s="5"/>
      <c r="K138" s="5"/>
      <c r="L138" s="5"/>
      <c r="M138" s="5"/>
      <c r="N138" s="5"/>
      <c r="O138" s="5"/>
      <c r="P138" s="5"/>
      <c r="Q138" s="5"/>
      <c r="R138" s="5"/>
      <c r="S138" s="5"/>
      <c r="T138" s="5"/>
      <c r="U138" s="5"/>
    </row>
    <row r="139" spans="2:21" x14ac:dyDescent="0.3">
      <c r="B139" s="8"/>
      <c r="C139" s="8"/>
      <c r="D139" s="17"/>
      <c r="E139" s="17"/>
      <c r="F139" s="8"/>
      <c r="G139" s="8"/>
      <c r="H139" s="8"/>
      <c r="I139" s="8"/>
      <c r="J139" s="8"/>
      <c r="K139" s="8"/>
      <c r="L139" s="8"/>
      <c r="M139" s="8"/>
      <c r="N139" s="8"/>
      <c r="O139" s="8"/>
      <c r="P139" s="8"/>
      <c r="Q139" s="8"/>
      <c r="R139" s="8"/>
      <c r="S139" s="8"/>
      <c r="T139" s="8"/>
      <c r="U139" s="8"/>
    </row>
    <row r="140" spans="2:21" x14ac:dyDescent="0.3">
      <c r="B140" s="8"/>
      <c r="C140" s="8"/>
      <c r="D140" s="8"/>
      <c r="E140" s="8"/>
      <c r="F140" s="8"/>
      <c r="G140" s="8"/>
      <c r="H140" s="8"/>
      <c r="I140" s="8"/>
      <c r="J140" s="8"/>
      <c r="K140" s="8"/>
      <c r="L140" s="8"/>
      <c r="M140" s="8"/>
      <c r="N140" s="8"/>
      <c r="O140" s="8"/>
      <c r="P140" s="8"/>
      <c r="Q140" s="8"/>
      <c r="R140" s="8"/>
      <c r="S140" s="8"/>
      <c r="T140" s="8"/>
      <c r="U140" s="8"/>
    </row>
    <row r="141" spans="2:21" x14ac:dyDescent="0.3">
      <c r="B141" s="8"/>
      <c r="C141" s="8"/>
      <c r="D141" s="8"/>
      <c r="E141" s="8"/>
      <c r="F141" s="8"/>
      <c r="G141" s="8"/>
      <c r="H141" s="8"/>
      <c r="I141" s="8"/>
      <c r="J141" s="8"/>
      <c r="K141" s="8"/>
      <c r="L141" s="8"/>
      <c r="M141" s="8"/>
      <c r="N141" s="8"/>
      <c r="O141" s="8"/>
      <c r="P141" s="8"/>
      <c r="Q141" s="8"/>
      <c r="R141" s="8"/>
      <c r="S141" s="8"/>
      <c r="T141" s="8"/>
      <c r="U141" s="8"/>
    </row>
  </sheetData>
  <mergeCells count="172">
    <mergeCell ref="B127:T129"/>
    <mergeCell ref="K115:L115"/>
    <mergeCell ref="M115:N115"/>
    <mergeCell ref="O115:P115"/>
    <mergeCell ref="Q115:R115"/>
    <mergeCell ref="S115:T115"/>
    <mergeCell ref="K116:L116"/>
    <mergeCell ref="M116:N116"/>
    <mergeCell ref="O116:P116"/>
    <mergeCell ref="Q116:R116"/>
    <mergeCell ref="S116:T116"/>
    <mergeCell ref="K119:L119"/>
    <mergeCell ref="M119:N119"/>
    <mergeCell ref="O119:P119"/>
    <mergeCell ref="Q119:R119"/>
    <mergeCell ref="S119:T119"/>
    <mergeCell ref="B123:T123"/>
    <mergeCell ref="K117:L117"/>
    <mergeCell ref="M117:N117"/>
    <mergeCell ref="O117:P117"/>
    <mergeCell ref="Q117:R117"/>
    <mergeCell ref="S117:T117"/>
    <mergeCell ref="K118:L118"/>
    <mergeCell ref="M118:N118"/>
    <mergeCell ref="O118:P118"/>
    <mergeCell ref="Q118:R118"/>
    <mergeCell ref="S118:T118"/>
    <mergeCell ref="K111:L111"/>
    <mergeCell ref="M111:N111"/>
    <mergeCell ref="O111:P111"/>
    <mergeCell ref="Q111:R111"/>
    <mergeCell ref="S111:T111"/>
    <mergeCell ref="K112:L112"/>
    <mergeCell ref="M112:N112"/>
    <mergeCell ref="O112:P112"/>
    <mergeCell ref="Q112:R112"/>
    <mergeCell ref="S112:T112"/>
    <mergeCell ref="K113:L113"/>
    <mergeCell ref="M113:N113"/>
    <mergeCell ref="O113:P113"/>
    <mergeCell ref="Q113:R113"/>
    <mergeCell ref="S113:T113"/>
    <mergeCell ref="K114:L114"/>
    <mergeCell ref="M114:N114"/>
    <mergeCell ref="O114:P114"/>
    <mergeCell ref="Q114:R114"/>
    <mergeCell ref="S114:T114"/>
    <mergeCell ref="C109:H109"/>
    <mergeCell ref="K110:L110"/>
    <mergeCell ref="M110:N110"/>
    <mergeCell ref="O110:P110"/>
    <mergeCell ref="Q110:R110"/>
    <mergeCell ref="S110:T110"/>
    <mergeCell ref="S100:T101"/>
    <mergeCell ref="J102:J109"/>
    <mergeCell ref="K102:L109"/>
    <mergeCell ref="M102:N109"/>
    <mergeCell ref="O102:P109"/>
    <mergeCell ref="Q102:R109"/>
    <mergeCell ref="S102:T109"/>
    <mergeCell ref="K97:L97"/>
    <mergeCell ref="M97:N97"/>
    <mergeCell ref="O97:P97"/>
    <mergeCell ref="Q97:R97"/>
    <mergeCell ref="J100:J101"/>
    <mergeCell ref="K100:L101"/>
    <mergeCell ref="M100:N101"/>
    <mergeCell ref="O100:P101"/>
    <mergeCell ref="Q100:R101"/>
    <mergeCell ref="K95:L95"/>
    <mergeCell ref="M95:N95"/>
    <mergeCell ref="O95:P95"/>
    <mergeCell ref="Q95:R95"/>
    <mergeCell ref="K96:L96"/>
    <mergeCell ref="M96:N96"/>
    <mergeCell ref="O96:P96"/>
    <mergeCell ref="Q96:R96"/>
    <mergeCell ref="K93:L93"/>
    <mergeCell ref="M93:N93"/>
    <mergeCell ref="O93:P93"/>
    <mergeCell ref="Q93:R93"/>
    <mergeCell ref="K94:L94"/>
    <mergeCell ref="M94:N94"/>
    <mergeCell ref="O94:P94"/>
    <mergeCell ref="Q94:R94"/>
    <mergeCell ref="K91:L91"/>
    <mergeCell ref="M91:N91"/>
    <mergeCell ref="O91:P91"/>
    <mergeCell ref="Q91:R91"/>
    <mergeCell ref="K92:L92"/>
    <mergeCell ref="M92:N92"/>
    <mergeCell ref="O92:P92"/>
    <mergeCell ref="Q92:R92"/>
    <mergeCell ref="K89:L89"/>
    <mergeCell ref="M89:N89"/>
    <mergeCell ref="O89:P89"/>
    <mergeCell ref="Q89:R89"/>
    <mergeCell ref="K90:L90"/>
    <mergeCell ref="M90:N90"/>
    <mergeCell ref="O90:P90"/>
    <mergeCell ref="Q90:R90"/>
    <mergeCell ref="K80:L87"/>
    <mergeCell ref="M80:N87"/>
    <mergeCell ref="O80:P87"/>
    <mergeCell ref="Q80:R87"/>
    <mergeCell ref="K88:L88"/>
    <mergeCell ref="M88:N88"/>
    <mergeCell ref="O88:P88"/>
    <mergeCell ref="Q88:R88"/>
    <mergeCell ref="K68:L68"/>
    <mergeCell ref="M68:N68"/>
    <mergeCell ref="O68:P68"/>
    <mergeCell ref="B71:H71"/>
    <mergeCell ref="B75:U75"/>
    <mergeCell ref="K78:L79"/>
    <mergeCell ref="M78:N79"/>
    <mergeCell ref="O78:P79"/>
    <mergeCell ref="Q78:R79"/>
    <mergeCell ref="B74:T74"/>
    <mergeCell ref="K65:L65"/>
    <mergeCell ref="M65:N65"/>
    <mergeCell ref="O65:P65"/>
    <mergeCell ref="K66:L66"/>
    <mergeCell ref="M66:N66"/>
    <mergeCell ref="O66:P66"/>
    <mergeCell ref="K63:L63"/>
    <mergeCell ref="M63:N63"/>
    <mergeCell ref="O63:P63"/>
    <mergeCell ref="K64:L64"/>
    <mergeCell ref="M64:N64"/>
    <mergeCell ref="O64:P64"/>
    <mergeCell ref="K58:L58"/>
    <mergeCell ref="M58:N58"/>
    <mergeCell ref="K59:L59"/>
    <mergeCell ref="M59:N59"/>
    <mergeCell ref="K60:L60"/>
    <mergeCell ref="M60:N60"/>
    <mergeCell ref="K55:L55"/>
    <mergeCell ref="M55:N55"/>
    <mergeCell ref="K56:L56"/>
    <mergeCell ref="M56:N56"/>
    <mergeCell ref="K57:L57"/>
    <mergeCell ref="M57:N57"/>
    <mergeCell ref="G53:H53"/>
    <mergeCell ref="K53:L53"/>
    <mergeCell ref="M53:N53"/>
    <mergeCell ref="F54:H54"/>
    <mergeCell ref="K54:L54"/>
    <mergeCell ref="M54:N54"/>
    <mergeCell ref="K51:L51"/>
    <mergeCell ref="M51:N51"/>
    <mergeCell ref="K52:L52"/>
    <mergeCell ref="M52:N52"/>
    <mergeCell ref="B2:T2"/>
    <mergeCell ref="N3:Q3"/>
    <mergeCell ref="C4:E4"/>
    <mergeCell ref="F4:H4"/>
    <mergeCell ref="I4:Q4"/>
    <mergeCell ref="B47:T47"/>
    <mergeCell ref="K49:N49"/>
    <mergeCell ref="K50:N50"/>
    <mergeCell ref="K14:L14"/>
    <mergeCell ref="M14:N14"/>
    <mergeCell ref="O14:P14"/>
    <mergeCell ref="Q14:R14"/>
    <mergeCell ref="I15:I23"/>
    <mergeCell ref="J15:J23"/>
    <mergeCell ref="K15:L23"/>
    <mergeCell ref="M15:N23"/>
    <mergeCell ref="O15:P23"/>
    <mergeCell ref="Q15:R23"/>
    <mergeCell ref="B11:T12"/>
  </mergeCells>
  <dataValidations count="1">
    <dataValidation type="list" allowBlank="1" showInputMessage="1" showErrorMessage="1" sqref="J25:J33">
      <formula1>dropdown1</formula1>
    </dataValidation>
  </dataValidations>
  <pageMargins left="0.70866141732283472" right="0.70866141732283472" top="0.74803149606299213" bottom="0.74803149606299213" header="0.31496062992125984" footer="0.31496062992125984"/>
  <pageSetup paperSize="9" scale="44" orientation="portrait" r:id="rId1"/>
  <rowBreaks count="1" manualBreakCount="1">
    <brk id="71" min="1" max="1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79"/>
  <sheetViews>
    <sheetView showGridLines="0" view="pageBreakPreview" zoomScale="70" zoomScaleNormal="100" zoomScaleSheetLayoutView="70" workbookViewId="0">
      <pane ySplit="4" topLeftCell="A59" activePane="bottomLeft" state="frozen"/>
      <selection activeCell="A23" sqref="A23"/>
      <selection pane="bottomLeft" activeCell="C16" sqref="C16"/>
    </sheetView>
  </sheetViews>
  <sheetFormatPr defaultColWidth="0" defaultRowHeight="13.8" zeroHeight="1" x14ac:dyDescent="0.25"/>
  <cols>
    <col min="1" max="1" width="14.44140625" style="181" customWidth="1"/>
    <col min="2" max="2" width="37" style="181" customWidth="1"/>
    <col min="3" max="3" width="124" style="182" bestFit="1" customWidth="1"/>
    <col min="4" max="4" width="10.33203125" style="137" customWidth="1"/>
    <col min="5" max="16384" width="0" style="137" hidden="1"/>
  </cols>
  <sheetData>
    <row r="1" spans="1:16" ht="23.25" x14ac:dyDescent="0.35">
      <c r="A1" s="135" t="s">
        <v>248</v>
      </c>
      <c r="B1" s="136"/>
      <c r="C1" s="136"/>
    </row>
    <row r="2" spans="1:16" ht="12" customHeight="1" x14ac:dyDescent="0.2">
      <c r="A2" s="138"/>
      <c r="B2" s="138"/>
      <c r="C2" s="138"/>
    </row>
    <row r="3" spans="1:16" s="140" customFormat="1" ht="33.75" customHeight="1" x14ac:dyDescent="0.25">
      <c r="A3" s="271" t="s">
        <v>249</v>
      </c>
      <c r="B3" s="272" t="s">
        <v>250</v>
      </c>
      <c r="C3" s="271" t="s">
        <v>251</v>
      </c>
      <c r="D3" s="139"/>
      <c r="E3" s="139"/>
      <c r="F3" s="139"/>
      <c r="G3" s="139"/>
      <c r="H3" s="139"/>
      <c r="I3" s="139"/>
      <c r="J3" s="139"/>
      <c r="K3" s="139"/>
      <c r="L3" s="139"/>
      <c r="M3" s="139"/>
      <c r="N3" s="139"/>
      <c r="O3" s="139"/>
      <c r="P3" s="139"/>
    </row>
    <row r="4" spans="1:16" ht="14.25" x14ac:dyDescent="0.2">
      <c r="A4" s="141"/>
      <c r="B4" s="141"/>
      <c r="C4" s="141"/>
      <c r="I4" s="137" t="s">
        <v>2</v>
      </c>
    </row>
    <row r="5" spans="1:16" s="140" customFormat="1" ht="32.25" customHeight="1" x14ac:dyDescent="0.25">
      <c r="A5" s="439" t="s">
        <v>387</v>
      </c>
      <c r="B5" s="440"/>
      <c r="C5" s="441"/>
    </row>
    <row r="6" spans="1:16" ht="25.5" x14ac:dyDescent="0.2">
      <c r="A6" s="144" t="s">
        <v>252</v>
      </c>
      <c r="B6" s="142" t="s">
        <v>48</v>
      </c>
      <c r="C6" s="143" t="s">
        <v>253</v>
      </c>
    </row>
    <row r="7" spans="1:16" ht="38.25" x14ac:dyDescent="0.2">
      <c r="A7" s="144" t="s">
        <v>254</v>
      </c>
      <c r="B7" s="142" t="s">
        <v>374</v>
      </c>
      <c r="C7" s="143" t="s">
        <v>255</v>
      </c>
    </row>
    <row r="8" spans="1:16" ht="38.25" x14ac:dyDescent="0.2">
      <c r="A8" s="144" t="s">
        <v>51</v>
      </c>
      <c r="B8" s="142" t="s">
        <v>256</v>
      </c>
      <c r="C8" s="142" t="s">
        <v>388</v>
      </c>
    </row>
    <row r="9" spans="1:16" ht="25.5" x14ac:dyDescent="0.2">
      <c r="A9" s="144" t="s">
        <v>52</v>
      </c>
      <c r="B9" s="142" t="s">
        <v>257</v>
      </c>
      <c r="C9" s="142" t="s">
        <v>389</v>
      </c>
    </row>
    <row r="10" spans="1:16" ht="25.5" x14ac:dyDescent="0.2">
      <c r="A10" s="145" t="s">
        <v>53</v>
      </c>
      <c r="B10" s="143" t="s">
        <v>258</v>
      </c>
      <c r="C10" s="143" t="s">
        <v>259</v>
      </c>
    </row>
    <row r="11" spans="1:16" ht="51" x14ac:dyDescent="0.2">
      <c r="A11" s="144" t="s">
        <v>55</v>
      </c>
      <c r="B11" s="142" t="s">
        <v>260</v>
      </c>
      <c r="C11" s="144" t="s">
        <v>390</v>
      </c>
    </row>
    <row r="12" spans="1:16" ht="14.25" hidden="1" x14ac:dyDescent="0.2">
      <c r="A12" s="146" t="s">
        <v>57</v>
      </c>
      <c r="B12" s="147" t="s">
        <v>261</v>
      </c>
      <c r="C12" s="146" t="s">
        <v>262</v>
      </c>
    </row>
    <row r="13" spans="1:16" s="150" customFormat="1" ht="14.25" hidden="1" x14ac:dyDescent="0.2">
      <c r="A13" s="148" t="s">
        <v>59</v>
      </c>
      <c r="B13" s="149" t="s">
        <v>263</v>
      </c>
      <c r="C13" s="148" t="s">
        <v>262</v>
      </c>
    </row>
    <row r="14" spans="1:16" s="150" customFormat="1" ht="25.5" x14ac:dyDescent="0.2">
      <c r="A14" s="144" t="s">
        <v>61</v>
      </c>
      <c r="B14" s="151" t="s">
        <v>264</v>
      </c>
      <c r="C14" s="152" t="s">
        <v>391</v>
      </c>
      <c r="D14" s="137"/>
    </row>
    <row r="15" spans="1:16" ht="250.8" x14ac:dyDescent="0.25">
      <c r="A15" s="153" t="s">
        <v>265</v>
      </c>
      <c r="B15" s="153" t="s">
        <v>64</v>
      </c>
      <c r="C15" s="154" t="s">
        <v>408</v>
      </c>
    </row>
    <row r="16" spans="1:16" ht="153" x14ac:dyDescent="0.2">
      <c r="A16" s="156" t="s">
        <v>65</v>
      </c>
      <c r="B16" s="156" t="s">
        <v>66</v>
      </c>
      <c r="C16" s="156" t="s">
        <v>409</v>
      </c>
    </row>
    <row r="17" spans="1:9" ht="38.25" x14ac:dyDescent="0.2">
      <c r="A17" s="144" t="s">
        <v>67</v>
      </c>
      <c r="B17" s="144" t="s">
        <v>68</v>
      </c>
      <c r="C17" s="144" t="s">
        <v>266</v>
      </c>
    </row>
    <row r="18" spans="1:9" ht="30" customHeight="1" x14ac:dyDescent="0.2">
      <c r="A18" s="273"/>
      <c r="B18" s="136"/>
      <c r="C18" s="269"/>
    </row>
    <row r="19" spans="1:9" ht="32.25" customHeight="1" x14ac:dyDescent="0.2">
      <c r="A19" s="439" t="s">
        <v>267</v>
      </c>
      <c r="B19" s="440"/>
      <c r="C19" s="441"/>
    </row>
    <row r="20" spans="1:9" ht="14.25" x14ac:dyDescent="0.2">
      <c r="A20" s="290" t="s">
        <v>71</v>
      </c>
      <c r="B20" s="157" t="s">
        <v>268</v>
      </c>
      <c r="C20" s="158" t="s">
        <v>269</v>
      </c>
    </row>
    <row r="21" spans="1:9" ht="25.5" x14ac:dyDescent="0.2">
      <c r="A21" s="144" t="s">
        <v>72</v>
      </c>
      <c r="B21" s="142" t="s">
        <v>270</v>
      </c>
      <c r="C21" s="142" t="s">
        <v>271</v>
      </c>
    </row>
    <row r="22" spans="1:9" s="140" customFormat="1" ht="25.5" x14ac:dyDescent="0.25">
      <c r="A22" s="144" t="s">
        <v>74</v>
      </c>
      <c r="B22" s="142" t="s">
        <v>272</v>
      </c>
      <c r="C22" s="159" t="s">
        <v>392</v>
      </c>
    </row>
    <row r="23" spans="1:9" ht="38.25" x14ac:dyDescent="0.2">
      <c r="A23" s="144" t="s">
        <v>76</v>
      </c>
      <c r="B23" s="142" t="s">
        <v>273</v>
      </c>
      <c r="C23" s="142" t="s">
        <v>410</v>
      </c>
    </row>
    <row r="24" spans="1:9" ht="38.25" x14ac:dyDescent="0.2">
      <c r="A24" s="144" t="s">
        <v>77</v>
      </c>
      <c r="B24" s="142" t="s">
        <v>274</v>
      </c>
      <c r="C24" s="142" t="s">
        <v>275</v>
      </c>
    </row>
    <row r="25" spans="1:9" ht="38.25" x14ac:dyDescent="0.2">
      <c r="A25" s="144" t="s">
        <v>79</v>
      </c>
      <c r="B25" s="142" t="s">
        <v>276</v>
      </c>
      <c r="C25" s="159" t="s">
        <v>277</v>
      </c>
      <c r="I25" s="137" t="s">
        <v>29</v>
      </c>
    </row>
    <row r="26" spans="1:9" ht="38.25" x14ac:dyDescent="0.2">
      <c r="A26" s="144" t="s">
        <v>80</v>
      </c>
      <c r="B26" s="142" t="s">
        <v>278</v>
      </c>
      <c r="C26" s="142" t="s">
        <v>279</v>
      </c>
      <c r="I26" s="137" t="s">
        <v>29</v>
      </c>
    </row>
    <row r="27" spans="1:9" ht="25.5" x14ac:dyDescent="0.2">
      <c r="A27" s="144" t="s">
        <v>84</v>
      </c>
      <c r="B27" s="142" t="s">
        <v>280</v>
      </c>
      <c r="C27" s="144" t="s">
        <v>281</v>
      </c>
      <c r="I27" s="137" t="s">
        <v>29</v>
      </c>
    </row>
    <row r="28" spans="1:9" ht="25.5" x14ac:dyDescent="0.2">
      <c r="A28" s="144" t="s">
        <v>86</v>
      </c>
      <c r="B28" s="142" t="s">
        <v>282</v>
      </c>
      <c r="C28" s="144" t="s">
        <v>283</v>
      </c>
      <c r="I28" s="137" t="s">
        <v>29</v>
      </c>
    </row>
    <row r="29" spans="1:9" ht="25.5" x14ac:dyDescent="0.2">
      <c r="A29" s="144" t="s">
        <v>88</v>
      </c>
      <c r="B29" s="142" t="s">
        <v>284</v>
      </c>
      <c r="C29" s="144" t="s">
        <v>285</v>
      </c>
      <c r="I29" s="137" t="s">
        <v>29</v>
      </c>
    </row>
    <row r="30" spans="1:9" ht="25.5" x14ac:dyDescent="0.2">
      <c r="A30" s="144" t="s">
        <v>90</v>
      </c>
      <c r="B30" s="142" t="s">
        <v>286</v>
      </c>
      <c r="C30" s="144" t="s">
        <v>287</v>
      </c>
      <c r="I30" s="137" t="s">
        <v>29</v>
      </c>
    </row>
    <row r="31" spans="1:9" ht="14.25" x14ac:dyDescent="0.2">
      <c r="A31" s="136"/>
      <c r="B31" s="136"/>
      <c r="C31" s="136"/>
      <c r="I31" s="137" t="s">
        <v>29</v>
      </c>
    </row>
    <row r="32" spans="1:9" ht="32.25" customHeight="1" x14ac:dyDescent="0.2">
      <c r="A32" s="160" t="s">
        <v>427</v>
      </c>
      <c r="B32" s="293"/>
      <c r="C32" s="161"/>
    </row>
    <row r="33" spans="1:9" ht="25.5" x14ac:dyDescent="0.2">
      <c r="A33" s="275" t="s">
        <v>96</v>
      </c>
      <c r="B33" s="162" t="s">
        <v>288</v>
      </c>
      <c r="C33" s="155" t="s">
        <v>289</v>
      </c>
      <c r="I33" s="137" t="s">
        <v>29</v>
      </c>
    </row>
    <row r="34" spans="1:9" ht="14.25" x14ac:dyDescent="0.2">
      <c r="A34" s="275" t="s">
        <v>99</v>
      </c>
      <c r="B34" s="162" t="s">
        <v>290</v>
      </c>
      <c r="C34" s="155" t="s">
        <v>291</v>
      </c>
    </row>
    <row r="35" spans="1:9" s="140" customFormat="1" ht="30.75" customHeight="1" x14ac:dyDescent="0.25">
      <c r="A35" s="143" t="s">
        <v>101</v>
      </c>
      <c r="B35" s="162" t="s">
        <v>292</v>
      </c>
      <c r="C35" s="155" t="s">
        <v>393</v>
      </c>
    </row>
    <row r="36" spans="1:9" ht="38.25" x14ac:dyDescent="0.2">
      <c r="A36" s="143" t="s">
        <v>104</v>
      </c>
      <c r="B36" s="155" t="s">
        <v>293</v>
      </c>
      <c r="C36" s="155" t="s">
        <v>394</v>
      </c>
    </row>
    <row r="37" spans="1:9" ht="38.25" x14ac:dyDescent="0.2">
      <c r="A37" s="276" t="s">
        <v>106</v>
      </c>
      <c r="B37" s="163" t="s">
        <v>294</v>
      </c>
      <c r="C37" s="155" t="s">
        <v>395</v>
      </c>
    </row>
    <row r="38" spans="1:9" ht="38.25" x14ac:dyDescent="0.2">
      <c r="A38" s="277" t="s">
        <v>108</v>
      </c>
      <c r="B38" s="164" t="s">
        <v>295</v>
      </c>
      <c r="C38" s="165" t="s">
        <v>396</v>
      </c>
    </row>
    <row r="39" spans="1:9" ht="25.5" x14ac:dyDescent="0.2">
      <c r="A39" s="143" t="s">
        <v>112</v>
      </c>
      <c r="B39" s="155" t="s">
        <v>113</v>
      </c>
      <c r="C39" s="155" t="s">
        <v>397</v>
      </c>
    </row>
    <row r="40" spans="1:9" ht="14.25" x14ac:dyDescent="0.2">
      <c r="A40" s="273"/>
      <c r="B40" s="166"/>
      <c r="C40" s="166"/>
    </row>
    <row r="41" spans="1:9" ht="32.25" customHeight="1" x14ac:dyDescent="0.2">
      <c r="A41" s="160" t="s">
        <v>426</v>
      </c>
      <c r="B41" s="292"/>
      <c r="C41" s="161"/>
    </row>
    <row r="42" spans="1:9" ht="25.5" x14ac:dyDescent="0.2">
      <c r="A42" s="171" t="s">
        <v>296</v>
      </c>
      <c r="B42" s="167" t="s">
        <v>147</v>
      </c>
      <c r="C42" s="168" t="s">
        <v>297</v>
      </c>
    </row>
    <row r="43" spans="1:9" ht="14.25" x14ac:dyDescent="0.2">
      <c r="A43" s="151" t="s">
        <v>116</v>
      </c>
      <c r="B43" s="169" t="s">
        <v>398</v>
      </c>
      <c r="C43" s="167" t="s">
        <v>298</v>
      </c>
    </row>
    <row r="44" spans="1:9" ht="38.25" x14ac:dyDescent="0.2">
      <c r="A44" s="151" t="s">
        <v>117</v>
      </c>
      <c r="B44" s="167" t="s">
        <v>299</v>
      </c>
      <c r="C44" s="167" t="s">
        <v>300</v>
      </c>
    </row>
    <row r="45" spans="1:9" s="140" customFormat="1" ht="25.5" x14ac:dyDescent="0.25">
      <c r="A45" s="285" t="s">
        <v>118</v>
      </c>
      <c r="B45" s="155" t="s">
        <v>123</v>
      </c>
      <c r="C45" s="167" t="s">
        <v>301</v>
      </c>
    </row>
    <row r="46" spans="1:9" ht="25.5" x14ac:dyDescent="0.2">
      <c r="A46" s="286" t="s">
        <v>119</v>
      </c>
      <c r="B46" s="164" t="s">
        <v>302</v>
      </c>
      <c r="C46" s="170" t="s">
        <v>303</v>
      </c>
    </row>
    <row r="47" spans="1:9" ht="26.4" x14ac:dyDescent="0.25">
      <c r="A47" s="285" t="s">
        <v>120</v>
      </c>
      <c r="B47" s="156" t="s">
        <v>304</v>
      </c>
      <c r="C47" s="171" t="s">
        <v>305</v>
      </c>
    </row>
    <row r="48" spans="1:9" ht="25.5" x14ac:dyDescent="0.2">
      <c r="A48" s="285" t="s">
        <v>121</v>
      </c>
      <c r="B48" s="155" t="s">
        <v>306</v>
      </c>
      <c r="C48" s="142" t="s">
        <v>307</v>
      </c>
    </row>
    <row r="49" spans="1:3" ht="25.5" x14ac:dyDescent="0.2">
      <c r="A49" s="285" t="s">
        <v>308</v>
      </c>
      <c r="B49" s="155" t="s">
        <v>159</v>
      </c>
      <c r="C49" s="172" t="s">
        <v>309</v>
      </c>
    </row>
    <row r="50" spans="1:3" ht="38.25" x14ac:dyDescent="0.2">
      <c r="A50" s="156" t="s">
        <v>157</v>
      </c>
      <c r="B50" s="155" t="s">
        <v>160</v>
      </c>
      <c r="C50" s="173" t="s">
        <v>399</v>
      </c>
    </row>
    <row r="51" spans="1:3" ht="38.25" x14ac:dyDescent="0.2">
      <c r="A51" s="287" t="s">
        <v>158</v>
      </c>
      <c r="B51" s="174" t="s">
        <v>310</v>
      </c>
      <c r="C51" s="173" t="s">
        <v>311</v>
      </c>
    </row>
    <row r="52" spans="1:3" ht="51" x14ac:dyDescent="0.2">
      <c r="A52" s="288" t="s">
        <v>150</v>
      </c>
      <c r="B52" s="175" t="s">
        <v>151</v>
      </c>
      <c r="C52" s="172" t="s">
        <v>312</v>
      </c>
    </row>
    <row r="53" spans="1:3" ht="51" x14ac:dyDescent="0.2">
      <c r="A53" s="289" t="s">
        <v>164</v>
      </c>
      <c r="B53" s="176" t="s">
        <v>165</v>
      </c>
      <c r="C53" s="172" t="s">
        <v>313</v>
      </c>
    </row>
    <row r="54" spans="1:3" ht="25.5" x14ac:dyDescent="0.2">
      <c r="A54" s="178" t="s">
        <v>166</v>
      </c>
      <c r="B54" s="172" t="s">
        <v>314</v>
      </c>
      <c r="C54" s="172" t="s">
        <v>315</v>
      </c>
    </row>
    <row r="55" spans="1:3" ht="25.5" x14ac:dyDescent="0.2">
      <c r="A55" s="178" t="s">
        <v>168</v>
      </c>
      <c r="B55" s="177" t="s">
        <v>169</v>
      </c>
      <c r="C55" s="178" t="s">
        <v>316</v>
      </c>
    </row>
    <row r="56" spans="1:3" ht="38.25" x14ac:dyDescent="0.2">
      <c r="A56" s="285" t="s">
        <v>185</v>
      </c>
      <c r="B56" s="179" t="s">
        <v>317</v>
      </c>
      <c r="C56" s="156" t="s">
        <v>318</v>
      </c>
    </row>
    <row r="57" spans="1:3" ht="25.5" x14ac:dyDescent="0.2">
      <c r="A57" s="180" t="s">
        <v>187</v>
      </c>
      <c r="B57" s="173" t="s">
        <v>188</v>
      </c>
      <c r="C57" s="173" t="s">
        <v>319</v>
      </c>
    </row>
    <row r="58" spans="1:3" ht="25.5" x14ac:dyDescent="0.2">
      <c r="A58" s="180" t="s">
        <v>189</v>
      </c>
      <c r="B58" s="173" t="s">
        <v>190</v>
      </c>
      <c r="C58" s="143" t="s">
        <v>320</v>
      </c>
    </row>
    <row r="59" spans="1:3" ht="25.5" x14ac:dyDescent="0.2">
      <c r="A59" s="180" t="s">
        <v>191</v>
      </c>
      <c r="B59" s="173" t="s">
        <v>321</v>
      </c>
      <c r="C59" s="173" t="s">
        <v>322</v>
      </c>
    </row>
    <row r="60" spans="1:3" ht="14.25" x14ac:dyDescent="0.2">
      <c r="A60" s="278"/>
      <c r="B60" s="278"/>
      <c r="C60" s="278"/>
    </row>
    <row r="61" spans="1:3" ht="32.25" customHeight="1" x14ac:dyDescent="0.2">
      <c r="A61" s="160" t="s">
        <v>425</v>
      </c>
      <c r="B61" s="292"/>
      <c r="C61" s="161"/>
    </row>
    <row r="62" spans="1:3" ht="31.5" customHeight="1" x14ac:dyDescent="0.25">
      <c r="A62" s="442" t="s">
        <v>420</v>
      </c>
      <c r="B62" s="443"/>
      <c r="C62" s="444"/>
    </row>
    <row r="63" spans="1:3" ht="25.5" x14ac:dyDescent="0.2">
      <c r="A63" s="171" t="s">
        <v>196</v>
      </c>
      <c r="B63" s="171" t="s">
        <v>400</v>
      </c>
      <c r="C63" s="171" t="s">
        <v>323</v>
      </c>
    </row>
    <row r="64" spans="1:3" x14ac:dyDescent="0.25">
      <c r="A64" s="178" t="s">
        <v>197</v>
      </c>
      <c r="B64" s="172" t="s">
        <v>324</v>
      </c>
      <c r="C64" s="172" t="s">
        <v>325</v>
      </c>
    </row>
    <row r="65" spans="1:3" x14ac:dyDescent="0.25">
      <c r="A65" s="178" t="s">
        <v>198</v>
      </c>
      <c r="B65" s="172" t="s">
        <v>326</v>
      </c>
      <c r="C65" s="172" t="s">
        <v>327</v>
      </c>
    </row>
    <row r="66" spans="1:3" ht="92.4" x14ac:dyDescent="0.25">
      <c r="A66" s="156" t="s">
        <v>199</v>
      </c>
      <c r="B66" s="155" t="s">
        <v>328</v>
      </c>
      <c r="C66" s="155" t="s">
        <v>411</v>
      </c>
    </row>
    <row r="67" spans="1:3" ht="39.6" x14ac:dyDescent="0.25">
      <c r="A67" s="156" t="s">
        <v>214</v>
      </c>
      <c r="B67" s="180" t="s">
        <v>401</v>
      </c>
      <c r="C67" s="173" t="s">
        <v>329</v>
      </c>
    </row>
    <row r="68" spans="1:3" s="140" customFormat="1" x14ac:dyDescent="0.3">
      <c r="A68" s="156" t="s">
        <v>215</v>
      </c>
      <c r="B68" s="155" t="s">
        <v>324</v>
      </c>
      <c r="C68" s="173" t="s">
        <v>330</v>
      </c>
    </row>
    <row r="69" spans="1:3" x14ac:dyDescent="0.25">
      <c r="A69" s="156" t="s">
        <v>216</v>
      </c>
      <c r="B69" s="155" t="s">
        <v>326</v>
      </c>
      <c r="C69" s="173" t="s">
        <v>331</v>
      </c>
    </row>
    <row r="70" spans="1:3" ht="26.4" x14ac:dyDescent="0.25">
      <c r="A70" s="156" t="s">
        <v>217</v>
      </c>
      <c r="B70" s="155" t="s">
        <v>332</v>
      </c>
      <c r="C70" s="173" t="s">
        <v>333</v>
      </c>
    </row>
    <row r="71" spans="1:3" ht="26.4" x14ac:dyDescent="0.25">
      <c r="A71" s="156" t="s">
        <v>218</v>
      </c>
      <c r="B71" s="155" t="s">
        <v>222</v>
      </c>
      <c r="C71" s="173" t="s">
        <v>334</v>
      </c>
    </row>
    <row r="72" spans="1:3" ht="26.4" x14ac:dyDescent="0.25">
      <c r="A72" s="284" t="s">
        <v>219</v>
      </c>
      <c r="B72" s="156" t="s">
        <v>223</v>
      </c>
      <c r="C72" s="180" t="s">
        <v>335</v>
      </c>
    </row>
    <row r="73" spans="1:3" x14ac:dyDescent="0.25">
      <c r="A73" s="274"/>
      <c r="B73" s="166"/>
      <c r="C73" s="166"/>
    </row>
    <row r="74" spans="1:3" ht="32.25" customHeight="1" x14ac:dyDescent="0.25">
      <c r="A74" s="160" t="s">
        <v>336</v>
      </c>
      <c r="B74" s="161"/>
      <c r="C74" s="161"/>
    </row>
    <row r="75" spans="1:3" x14ac:dyDescent="0.25">
      <c r="A75" s="283" t="s">
        <v>241</v>
      </c>
      <c r="B75" s="163" t="s">
        <v>386</v>
      </c>
      <c r="C75" s="159" t="s">
        <v>337</v>
      </c>
    </row>
    <row r="76" spans="1:3" ht="26.4" x14ac:dyDescent="0.25">
      <c r="A76" s="156" t="s">
        <v>243</v>
      </c>
      <c r="B76" s="155" t="s">
        <v>270</v>
      </c>
      <c r="C76" s="159" t="s">
        <v>338</v>
      </c>
    </row>
    <row r="77" spans="1:3" ht="26.4" x14ac:dyDescent="0.25">
      <c r="A77" s="283" t="s">
        <v>245</v>
      </c>
      <c r="B77" s="163" t="s">
        <v>246</v>
      </c>
      <c r="C77" s="143" t="s">
        <v>339</v>
      </c>
    </row>
    <row r="78" spans="1:3" x14ac:dyDescent="0.25">
      <c r="A78" s="136"/>
      <c r="B78" s="269"/>
      <c r="C78" s="269"/>
    </row>
    <row r="79" spans="1:3" ht="14.25" hidden="1" x14ac:dyDescent="0.2">
      <c r="C79" s="270"/>
    </row>
  </sheetData>
  <mergeCells count="3">
    <mergeCell ref="A5:C5"/>
    <mergeCell ref="A19:C19"/>
    <mergeCell ref="A62:C62"/>
  </mergeCells>
  <pageMargins left="0.70866141732283472" right="0.70866141732283472" top="0.74803149606299213" bottom="0.74803149606299213" header="0.31496062992125984" footer="0.31496062992125984"/>
  <pageSetup paperSize="9" scale="50" fitToHeight="0" orientation="portrait" r:id="rId1"/>
  <rowBreaks count="2" manualBreakCount="2">
    <brk id="31" max="2" man="1"/>
    <brk id="60"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C2:AB82"/>
  <sheetViews>
    <sheetView showGridLines="0" zoomScale="85" zoomScaleNormal="85" workbookViewId="0">
      <selection activeCell="C9" sqref="C9"/>
    </sheetView>
  </sheetViews>
  <sheetFormatPr defaultColWidth="9.109375" defaultRowHeight="10.199999999999999" x14ac:dyDescent="0.2"/>
  <cols>
    <col min="1" max="2" width="9.109375" style="184"/>
    <col min="3" max="3" width="11.109375" style="184" customWidth="1"/>
    <col min="4" max="5" width="9.109375" style="184"/>
    <col min="6" max="6" width="15.88671875" style="184" customWidth="1"/>
    <col min="7" max="7" width="45.6640625" style="184" customWidth="1"/>
    <col min="8" max="8" width="9.109375" style="184"/>
    <col min="9" max="10" width="0" style="184" hidden="1" customWidth="1"/>
    <col min="11" max="11" width="11.109375" style="184" hidden="1" customWidth="1"/>
    <col min="12" max="15" width="0" style="184" hidden="1" customWidth="1"/>
    <col min="16" max="16" width="12.109375" style="184" bestFit="1" customWidth="1"/>
    <col min="17" max="20" width="9.109375" style="184"/>
    <col min="21" max="21" width="12" style="184" customWidth="1"/>
    <col min="22" max="22" width="9.109375" style="184"/>
    <col min="23" max="23" width="11.44140625" style="184" bestFit="1" customWidth="1"/>
    <col min="24" max="27" width="9.109375" style="184"/>
    <col min="28" max="28" width="11.33203125" style="184" customWidth="1"/>
    <col min="29" max="16384" width="9.109375" style="184"/>
  </cols>
  <sheetData>
    <row r="2" spans="3:28" ht="12" thickBot="1" x14ac:dyDescent="0.25">
      <c r="C2" s="183" t="s">
        <v>340</v>
      </c>
      <c r="P2" s="445" t="s">
        <v>341</v>
      </c>
      <c r="Q2" s="445"/>
      <c r="R2" s="445"/>
      <c r="S2" s="445"/>
      <c r="T2" s="445"/>
      <c r="U2" s="445"/>
      <c r="W2" s="445" t="s">
        <v>342</v>
      </c>
      <c r="X2" s="445"/>
      <c r="Y2" s="445"/>
      <c r="Z2" s="445"/>
      <c r="AA2" s="445"/>
      <c r="AB2" s="445"/>
    </row>
    <row r="3" spans="3:28" ht="12" thickBot="1" x14ac:dyDescent="0.25">
      <c r="I3" s="184" t="s">
        <v>343</v>
      </c>
      <c r="K3" s="184" t="s">
        <v>344</v>
      </c>
      <c r="L3" s="184" t="s">
        <v>345</v>
      </c>
      <c r="M3" s="184" t="s">
        <v>346</v>
      </c>
      <c r="N3" s="184" t="s">
        <v>347</v>
      </c>
      <c r="P3" s="132" t="s">
        <v>348</v>
      </c>
      <c r="Q3" s="185" t="s">
        <v>349</v>
      </c>
      <c r="R3" s="185" t="s">
        <v>350</v>
      </c>
      <c r="S3" s="185" t="s">
        <v>351</v>
      </c>
      <c r="T3" s="185" t="s">
        <v>352</v>
      </c>
      <c r="U3" s="186" t="s">
        <v>353</v>
      </c>
      <c r="W3" s="132" t="s">
        <v>348</v>
      </c>
      <c r="X3" s="185" t="s">
        <v>349</v>
      </c>
      <c r="Y3" s="185" t="s">
        <v>350</v>
      </c>
      <c r="Z3" s="185" t="s">
        <v>351</v>
      </c>
      <c r="AA3" s="185" t="s">
        <v>352</v>
      </c>
      <c r="AB3" s="186" t="s">
        <v>353</v>
      </c>
    </row>
    <row r="4" spans="3:28" ht="11.25" x14ac:dyDescent="0.2">
      <c r="C4" s="132" t="s">
        <v>382</v>
      </c>
      <c r="D4" s="185"/>
      <c r="E4" s="185"/>
      <c r="F4" s="185"/>
      <c r="G4" s="186"/>
      <c r="I4" s="184" t="s">
        <v>2</v>
      </c>
      <c r="K4" s="187">
        <v>12.8</v>
      </c>
      <c r="L4" s="187">
        <v>0</v>
      </c>
      <c r="M4" s="187">
        <v>0</v>
      </c>
      <c r="N4" s="187">
        <v>12.8</v>
      </c>
      <c r="P4" s="188">
        <f>'Main Results and Overview'!O25</f>
        <v>0.14693581972503542</v>
      </c>
      <c r="Q4" s="189">
        <f>P4</f>
        <v>0.14693581972503542</v>
      </c>
      <c r="R4" s="190"/>
      <c r="S4" s="189"/>
      <c r="T4" s="189"/>
      <c r="U4" s="191"/>
      <c r="W4" s="188" t="e">
        <f>#REF!</f>
        <v>#REF!</v>
      </c>
      <c r="X4" s="189" t="e">
        <f>W4</f>
        <v>#REF!</v>
      </c>
      <c r="Y4" s="190"/>
      <c r="Z4" s="189"/>
      <c r="AA4" s="189"/>
      <c r="AB4" s="191"/>
    </row>
    <row r="5" spans="3:28" ht="11.25" x14ac:dyDescent="0.2">
      <c r="C5" s="133" t="s">
        <v>270</v>
      </c>
      <c r="D5" s="190"/>
      <c r="E5" s="190"/>
      <c r="F5" s="190"/>
      <c r="G5" s="192"/>
      <c r="I5" s="184">
        <v>-120</v>
      </c>
      <c r="K5" s="187">
        <v>12.8</v>
      </c>
      <c r="L5" s="187">
        <v>-1.1999999999999993</v>
      </c>
      <c r="M5" s="187">
        <v>1.1999999999999993</v>
      </c>
      <c r="N5" s="187">
        <v>11.600000000000001</v>
      </c>
      <c r="P5" s="188">
        <f>'Main Results and Overview'!O26/10000</f>
        <v>-1.37615289590097E-2</v>
      </c>
      <c r="Q5" s="189"/>
      <c r="R5" s="193">
        <f>P5</f>
        <v>-1.37615289590097E-2</v>
      </c>
      <c r="S5" s="189">
        <f>IF(AND(Q4&lt;0,Q6&gt;0),0,IF(AND(Q4&gt;0,Q6&lt;0),0,IF(ABS(Q4)&lt;ABS(Q6),Q4,Q6)))</f>
        <v>0.13317429076602572</v>
      </c>
      <c r="T5" s="189">
        <f>IF(AND(Q4&gt;0,Q6&gt;0),0,IF(AND(Q4&lt;0,Q6&lt;0),-1*(ABS(R5)),IF(AND(Q4&gt;0,Q6&lt;0),Q6,IF(AND(Q4&lt;0,Q6&gt;0),Q4,0))))</f>
        <v>0</v>
      </c>
      <c r="U5" s="191">
        <f>IF(AND(Q4&lt;0,Q6&lt;0),0,IF(AND(Q4&gt;0,Q6&gt;0),ABS(R5),IF(AND(Q4&gt;0,Q6&lt;0),Q4,IF(AND(Q4&lt;0,Q6&gt;0),Q6))))</f>
        <v>1.37615289590097E-2</v>
      </c>
      <c r="W5" s="188" t="e">
        <f>#REF!/10000</f>
        <v>#REF!</v>
      </c>
      <c r="X5" s="189"/>
      <c r="Y5" s="193" t="e">
        <f>W5</f>
        <v>#REF!</v>
      </c>
      <c r="Z5" s="189" t="e">
        <f>IF(AND(X4&lt;0,X6&gt;0),0,IF(AND(X4&gt;0,X6&lt;0),0,IF(ABS(X4)&lt;ABS(X6),X4,X6)))</f>
        <v>#REF!</v>
      </c>
      <c r="AA5" s="189" t="e">
        <f>IF(AND(X4&gt;0,X6&gt;0),0,IF(AND(X4&lt;0,X6&lt;0),-1*(ABS(Y5)),IF(AND(X4&gt;0,X6&lt;0),X6,IF(AND(X4&lt;0,X6&gt;0),X4,0))))</f>
        <v>#REF!</v>
      </c>
      <c r="AB5" s="191" t="e">
        <f>IF(AND(X4&lt;0,X6&lt;0),0,IF(AND(X4&gt;0,X6&gt;0),ABS(Y5),IF(AND(X4&gt;0,X6&lt;0),X4,IF(AND(X4&lt;0,X6&gt;0),X6))))</f>
        <v>#REF!</v>
      </c>
    </row>
    <row r="6" spans="3:28" ht="11.25" x14ac:dyDescent="0.2">
      <c r="C6" s="133" t="s">
        <v>421</v>
      </c>
      <c r="D6" s="190"/>
      <c r="E6" s="190"/>
      <c r="F6" s="190"/>
      <c r="G6" s="192"/>
      <c r="I6" s="187">
        <v>11.600000000000001</v>
      </c>
      <c r="K6" s="187">
        <v>11.600000000000001</v>
      </c>
      <c r="L6" s="187">
        <v>0</v>
      </c>
      <c r="M6" s="187">
        <v>0</v>
      </c>
      <c r="N6" s="187">
        <v>11.600000000000001</v>
      </c>
      <c r="P6" s="188">
        <f>'Main Results and Overview'!O27</f>
        <v>0.13317429076602572</v>
      </c>
      <c r="Q6" s="189">
        <f>P6</f>
        <v>0.13317429076602572</v>
      </c>
      <c r="R6" s="190"/>
      <c r="S6" s="189"/>
      <c r="T6" s="189"/>
      <c r="U6" s="191"/>
      <c r="W6" s="188" t="e">
        <f>#REF!</f>
        <v>#REF!</v>
      </c>
      <c r="X6" s="189" t="e">
        <f>W6</f>
        <v>#REF!</v>
      </c>
      <c r="Y6" s="190"/>
      <c r="Z6" s="189"/>
      <c r="AA6" s="189"/>
      <c r="AB6" s="191"/>
    </row>
    <row r="7" spans="3:28" ht="11.25" x14ac:dyDescent="0.2">
      <c r="C7" s="133" t="s">
        <v>273</v>
      </c>
      <c r="D7" s="190"/>
      <c r="E7" s="190"/>
      <c r="F7" s="190"/>
      <c r="G7" s="192"/>
      <c r="I7" s="184">
        <v>-90</v>
      </c>
      <c r="K7" s="187">
        <v>11.600000000000001</v>
      </c>
      <c r="L7" s="187">
        <v>-0.90000000000000036</v>
      </c>
      <c r="M7" s="187">
        <v>0.90000000000000036</v>
      </c>
      <c r="N7" s="187">
        <v>10.700000000000001</v>
      </c>
      <c r="P7" s="188">
        <f>'Main Results and Overview'!O28/10000</f>
        <v>-6.0748416085959211E-3</v>
      </c>
      <c r="Q7" s="189"/>
      <c r="R7" s="193">
        <f>P7</f>
        <v>-6.0748416085959211E-3</v>
      </c>
      <c r="S7" s="189">
        <f>IF(AND(Q6&lt;0,Q8&gt;0),0,IF(AND(Q6&gt;0,Q8&lt;0),0,IF(ABS(Q6)&lt;ABS(Q8),Q6,Q8)))</f>
        <v>0.12709944915742979</v>
      </c>
      <c r="T7" s="189">
        <f>IF(AND(Q6&gt;0,Q8&gt;0),0,IF(AND(Q6&lt;0,Q8&lt;0),-1*(ABS(R7)),IF(AND(Q6&gt;0,Q8&lt;0),Q8,IF(AND(Q6&lt;0,Q8&gt;0),Q6,0))))</f>
        <v>0</v>
      </c>
      <c r="U7" s="191">
        <f>IF(AND(Q6&lt;0,Q8&lt;0),0,IF(AND(Q6&gt;0,Q8&gt;0),ABS(R7),IF(AND(Q6&gt;0,Q8&lt;0),Q6,IF(AND(Q6&lt;0,Q8&gt;0),Q8))))</f>
        <v>6.0748416085959211E-3</v>
      </c>
      <c r="W7" s="188" t="e">
        <f>#REF!/10000</f>
        <v>#REF!</v>
      </c>
      <c r="X7" s="189"/>
      <c r="Y7" s="193" t="e">
        <f>W7</f>
        <v>#REF!</v>
      </c>
      <c r="Z7" s="189" t="e">
        <f>IF(AND(X6&lt;0,X8&gt;0),0,IF(AND(X6&gt;0,X8&lt;0),0,IF(ABS(X6)&lt;ABS(X8),X6,X8)))</f>
        <v>#REF!</v>
      </c>
      <c r="AA7" s="189" t="e">
        <f>IF(AND(X6&gt;0,X8&gt;0),0,IF(AND(X6&lt;0,X8&lt;0),-1*(ABS(Y7)),IF(AND(X6&gt;0,X8&lt;0),X8,IF(AND(X6&lt;0,X8&gt;0),X6,0))))</f>
        <v>#REF!</v>
      </c>
      <c r="AB7" s="191" t="e">
        <f>IF(AND(X6&lt;0,X8&lt;0),0,IF(AND(X6&gt;0,X8&gt;0),ABS(Y7),IF(AND(X6&gt;0,X8&lt;0),X6,IF(AND(X6&lt;0,X8&gt;0),X8))))</f>
        <v>#REF!</v>
      </c>
    </row>
    <row r="8" spans="3:28" x14ac:dyDescent="0.2">
      <c r="C8" s="133" t="s">
        <v>424</v>
      </c>
      <c r="D8" s="190"/>
      <c r="E8" s="190"/>
      <c r="F8" s="190"/>
      <c r="G8" s="192"/>
      <c r="I8" s="187">
        <v>10.700000000000001</v>
      </c>
      <c r="K8" s="187">
        <v>10.700000000000001</v>
      </c>
      <c r="L8" s="187">
        <v>0</v>
      </c>
      <c r="M8" s="187">
        <v>0.90000000000000036</v>
      </c>
      <c r="N8" s="187">
        <v>10.700000000000001</v>
      </c>
      <c r="P8" s="188">
        <f>'Main Results and Overview'!O29</f>
        <v>0.12709944915742979</v>
      </c>
      <c r="Q8" s="189">
        <f>P8</f>
        <v>0.12709944915742979</v>
      </c>
      <c r="R8" s="190"/>
      <c r="S8" s="189"/>
      <c r="T8" s="189"/>
      <c r="U8" s="191"/>
      <c r="W8" s="188" t="e">
        <f>#REF!</f>
        <v>#REF!</v>
      </c>
      <c r="X8" s="189" t="e">
        <f>W8</f>
        <v>#REF!</v>
      </c>
      <c r="Y8" s="190"/>
      <c r="Z8" s="189"/>
      <c r="AA8" s="189"/>
      <c r="AB8" s="191"/>
    </row>
    <row r="9" spans="3:28" x14ac:dyDescent="0.2">
      <c r="C9" s="133" t="s">
        <v>422</v>
      </c>
      <c r="D9" s="190"/>
      <c r="E9" s="190"/>
      <c r="F9" s="190"/>
      <c r="G9" s="192"/>
      <c r="I9" s="187">
        <v>11.600000000000001</v>
      </c>
      <c r="J9" s="187">
        <v>0</v>
      </c>
      <c r="K9" s="187">
        <v>11.600000000000001</v>
      </c>
      <c r="L9" s="187">
        <v>0</v>
      </c>
      <c r="M9" s="187">
        <v>0</v>
      </c>
      <c r="N9" s="187">
        <v>11.600000000000001</v>
      </c>
      <c r="P9" s="188">
        <f>P6</f>
        <v>0.13317429076602572</v>
      </c>
      <c r="Q9" s="189">
        <f>P9</f>
        <v>0.13317429076602572</v>
      </c>
      <c r="R9" s="190"/>
      <c r="S9" s="189"/>
      <c r="T9" s="189"/>
      <c r="U9" s="191"/>
      <c r="W9" s="188" t="e">
        <f>W6</f>
        <v>#REF!</v>
      </c>
      <c r="X9" s="189" t="e">
        <f>W9</f>
        <v>#REF!</v>
      </c>
      <c r="Y9" s="190"/>
      <c r="Z9" s="189"/>
      <c r="AA9" s="189"/>
      <c r="AB9" s="191"/>
    </row>
    <row r="10" spans="3:28" x14ac:dyDescent="0.2">
      <c r="C10" s="133" t="s">
        <v>276</v>
      </c>
      <c r="D10" s="190"/>
      <c r="E10" s="190"/>
      <c r="F10" s="190"/>
      <c r="G10" s="192"/>
      <c r="I10" s="184">
        <v>-400</v>
      </c>
      <c r="K10" s="187">
        <v>11.600000000000001</v>
      </c>
      <c r="L10" s="187">
        <v>-4</v>
      </c>
      <c r="M10" s="187">
        <v>4</v>
      </c>
      <c r="N10" s="194">
        <v>7.6000000000000014</v>
      </c>
      <c r="P10" s="188">
        <f>'Main Results and Overview'!O30/10000</f>
        <v>-2.8976558143514047E-2</v>
      </c>
      <c r="Q10" s="189"/>
      <c r="R10" s="193">
        <f>P10</f>
        <v>-2.8976558143514047E-2</v>
      </c>
      <c r="S10" s="189">
        <f>IF(AND(Q9&lt;0,Q11&gt;0),0,IF(AND(Q9&gt;0,Q11&lt;0),0,IF(ABS(Q9)&lt;ABS(Q11),Q9,Q11)))</f>
        <v>0.10419773262251167</v>
      </c>
      <c r="T10" s="189">
        <f>IF(AND(Q9&gt;0,Q11&gt;0),0,IF(AND(Q9&lt;0,Q11&lt;0),-1*(ABS(R10)),IF(AND(Q9&gt;0,Q11&lt;0),Q11,IF(AND(Q9&lt;0,Q11&gt;0),Q9,0))))</f>
        <v>0</v>
      </c>
      <c r="U10" s="191">
        <f>IF(AND(Q9&lt;0,Q11&lt;0),0,IF(AND(Q9&gt;0,Q11&gt;0),ABS(R10),IF(AND(Q9&gt;0,Q11&lt;0),Q9,IF(AND(Q9&lt;0,Q11&gt;0),Q11))))</f>
        <v>2.8976558143514047E-2</v>
      </c>
      <c r="W10" s="188" t="e">
        <f>#REF!/10000</f>
        <v>#REF!</v>
      </c>
      <c r="X10" s="189"/>
      <c r="Y10" s="193" t="e">
        <f>W10</f>
        <v>#REF!</v>
      </c>
      <c r="Z10" s="189" t="e">
        <f>IF(AND(X9&lt;0,X11&gt;0),0,IF(AND(X9&gt;0,X11&lt;0),0,IF(ABS(X9)&lt;ABS(X11),X9,X11)))</f>
        <v>#REF!</v>
      </c>
      <c r="AA10" s="189" t="e">
        <f>IF(AND(X9&gt;0,X11&gt;0),0,IF(AND(X9&lt;0,X11&lt;0),-1*(ABS(Y10)),IF(AND(X9&gt;0,X11&lt;0),X11,IF(AND(X9&lt;0,X11&gt;0),X9,0))))</f>
        <v>#REF!</v>
      </c>
      <c r="AB10" s="191" t="e">
        <f>IF(AND(X9&lt;0,X11&lt;0),0,IF(AND(X9&gt;0,X11&gt;0),ABS(Y10),IF(AND(X9&gt;0,X11&lt;0),X9,IF(AND(X9&lt;0,X11&gt;0),X11))))</f>
        <v>#REF!</v>
      </c>
    </row>
    <row r="11" spans="3:28" ht="10.8" thickBot="1" x14ac:dyDescent="0.25">
      <c r="C11" s="134" t="s">
        <v>423</v>
      </c>
      <c r="D11" s="195"/>
      <c r="E11" s="195"/>
      <c r="F11" s="195"/>
      <c r="G11" s="196"/>
      <c r="I11" s="187">
        <v>0</v>
      </c>
      <c r="K11" s="187">
        <v>7.6000000000000014</v>
      </c>
      <c r="L11" s="187">
        <v>-7.6000000000000014</v>
      </c>
      <c r="M11" s="187">
        <v>7.6000000000000014</v>
      </c>
      <c r="N11" s="187">
        <v>0</v>
      </c>
      <c r="P11" s="197">
        <f>'Main Results and Overview'!O31</f>
        <v>0.10419773262251167</v>
      </c>
      <c r="Q11" s="198">
        <f>P11</f>
        <v>0.10419773262251167</v>
      </c>
      <c r="R11" s="195"/>
      <c r="S11" s="198"/>
      <c r="T11" s="198"/>
      <c r="U11" s="199"/>
      <c r="W11" s="197" t="e">
        <f>#REF!</f>
        <v>#REF!</v>
      </c>
      <c r="X11" s="198" t="e">
        <f>W11</f>
        <v>#REF!</v>
      </c>
      <c r="Y11" s="195"/>
      <c r="Z11" s="198"/>
      <c r="AA11" s="198"/>
      <c r="AB11" s="199"/>
    </row>
    <row r="12" spans="3:28" x14ac:dyDescent="0.2">
      <c r="K12" s="187"/>
      <c r="L12" s="187"/>
      <c r="M12" s="187"/>
      <c r="N12" s="187"/>
      <c r="R12" s="200"/>
    </row>
    <row r="13" spans="3:28" x14ac:dyDescent="0.2">
      <c r="I13" s="187"/>
      <c r="K13" s="187">
        <v>0</v>
      </c>
      <c r="L13" s="187">
        <v>0</v>
      </c>
      <c r="M13" s="187">
        <v>0</v>
      </c>
      <c r="N13" s="187">
        <v>0</v>
      </c>
      <c r="R13" s="200"/>
    </row>
    <row r="14" spans="3:28" x14ac:dyDescent="0.2">
      <c r="K14" s="187">
        <v>0</v>
      </c>
      <c r="L14" s="187">
        <v>0</v>
      </c>
      <c r="M14" s="187">
        <v>0</v>
      </c>
      <c r="N14" s="187"/>
    </row>
    <row r="15" spans="3:28" x14ac:dyDescent="0.2">
      <c r="C15" s="183" t="s">
        <v>354</v>
      </c>
    </row>
    <row r="16" spans="3:28" ht="10.8" thickBot="1" x14ac:dyDescent="0.25"/>
    <row r="17" spans="3:9" x14ac:dyDescent="0.2">
      <c r="C17" s="201" t="s">
        <v>355</v>
      </c>
      <c r="F17" s="201" t="s">
        <v>355</v>
      </c>
    </row>
    <row r="18" spans="3:9" x14ac:dyDescent="0.2">
      <c r="C18" s="202" t="s">
        <v>356</v>
      </c>
      <c r="F18" s="202" t="s">
        <v>357</v>
      </c>
    </row>
    <row r="19" spans="3:9" x14ac:dyDescent="0.2">
      <c r="C19" s="202" t="s">
        <v>358</v>
      </c>
      <c r="F19" s="202" t="s">
        <v>359</v>
      </c>
    </row>
    <row r="20" spans="3:9" x14ac:dyDescent="0.2">
      <c r="C20" s="202" t="s">
        <v>359</v>
      </c>
      <c r="F20" s="202" t="s">
        <v>360</v>
      </c>
    </row>
    <row r="21" spans="3:9" x14ac:dyDescent="0.2">
      <c r="C21" s="202" t="s">
        <v>360</v>
      </c>
      <c r="F21" s="202" t="s">
        <v>361</v>
      </c>
    </row>
    <row r="22" spans="3:9" x14ac:dyDescent="0.2">
      <c r="C22" s="202" t="s">
        <v>361</v>
      </c>
      <c r="F22" s="202" t="s">
        <v>362</v>
      </c>
    </row>
    <row r="23" spans="3:9" ht="10.8" thickBot="1" x14ac:dyDescent="0.25">
      <c r="C23" s="202" t="s">
        <v>362</v>
      </c>
      <c r="F23" s="203">
        <v>1</v>
      </c>
    </row>
    <row r="24" spans="3:9" ht="10.8" thickBot="1" x14ac:dyDescent="0.25">
      <c r="C24" s="203">
        <v>1</v>
      </c>
    </row>
    <row r="25" spans="3:9" x14ac:dyDescent="0.2">
      <c r="I25" s="184" t="s">
        <v>29</v>
      </c>
    </row>
    <row r="26" spans="3:9" x14ac:dyDescent="0.2">
      <c r="I26" s="184" t="s">
        <v>29</v>
      </c>
    </row>
    <row r="27" spans="3:9" x14ac:dyDescent="0.2">
      <c r="I27" s="184" t="s">
        <v>29</v>
      </c>
    </row>
    <row r="28" spans="3:9" x14ac:dyDescent="0.2">
      <c r="I28" s="184" t="s">
        <v>29</v>
      </c>
    </row>
    <row r="29" spans="3:9" x14ac:dyDescent="0.2">
      <c r="C29" s="184" t="s">
        <v>363</v>
      </c>
      <c r="G29" s="184" t="s">
        <v>364</v>
      </c>
      <c r="I29" s="184" t="s">
        <v>29</v>
      </c>
    </row>
    <row r="30" spans="3:9" x14ac:dyDescent="0.2">
      <c r="C30" s="184" t="s">
        <v>365</v>
      </c>
      <c r="G30" s="184" t="s">
        <v>366</v>
      </c>
      <c r="I30" s="184" t="s">
        <v>29</v>
      </c>
    </row>
    <row r="31" spans="3:9" x14ac:dyDescent="0.2">
      <c r="I31" s="184" t="s">
        <v>29</v>
      </c>
    </row>
    <row r="33" spans="9:9" x14ac:dyDescent="0.2">
      <c r="I33" s="184" t="s">
        <v>29</v>
      </c>
    </row>
    <row r="59" spans="3:10" x14ac:dyDescent="0.2">
      <c r="C59" s="204"/>
      <c r="D59" s="204"/>
      <c r="E59" s="205"/>
      <c r="F59" s="204"/>
      <c r="G59" s="204"/>
      <c r="H59" s="205"/>
      <c r="I59" s="204"/>
      <c r="J59" s="205"/>
    </row>
    <row r="60" spans="3:10" x14ac:dyDescent="0.2">
      <c r="C60" s="204"/>
      <c r="D60" s="204"/>
      <c r="E60" s="205"/>
      <c r="F60" s="204"/>
      <c r="G60" s="204"/>
      <c r="H60" s="205"/>
      <c r="I60" s="204"/>
      <c r="J60" s="205"/>
    </row>
    <row r="61" spans="3:10" x14ac:dyDescent="0.2">
      <c r="C61" s="204"/>
      <c r="D61" s="204"/>
      <c r="E61" s="205"/>
      <c r="F61" s="204"/>
      <c r="G61" s="204"/>
      <c r="H61" s="205"/>
      <c r="I61" s="204"/>
      <c r="J61" s="205"/>
    </row>
    <row r="62" spans="3:10" x14ac:dyDescent="0.2">
      <c r="C62" s="204"/>
      <c r="D62" s="204"/>
      <c r="E62" s="205"/>
      <c r="F62" s="204"/>
      <c r="G62" s="204"/>
      <c r="H62" s="205"/>
      <c r="I62" s="204"/>
      <c r="J62" s="205"/>
    </row>
    <row r="63" spans="3:10" x14ac:dyDescent="0.2">
      <c r="C63" s="204"/>
      <c r="D63" s="204"/>
      <c r="E63" s="205"/>
      <c r="F63" s="204"/>
      <c r="G63" s="204"/>
      <c r="H63" s="205"/>
      <c r="I63" s="204"/>
      <c r="J63" s="205"/>
    </row>
    <row r="64" spans="3:10" x14ac:dyDescent="0.2">
      <c r="C64" s="204"/>
      <c r="D64" s="204"/>
      <c r="E64" s="205"/>
      <c r="F64" s="204"/>
      <c r="G64" s="204"/>
      <c r="H64" s="205"/>
      <c r="I64" s="204"/>
      <c r="J64" s="205"/>
    </row>
    <row r="65" spans="3:10" x14ac:dyDescent="0.2">
      <c r="C65" s="204"/>
      <c r="D65" s="204"/>
      <c r="E65" s="205"/>
      <c r="F65" s="204"/>
      <c r="G65" s="204"/>
      <c r="H65" s="205"/>
      <c r="I65" s="204"/>
      <c r="J65" s="205"/>
    </row>
    <row r="66" spans="3:10" x14ac:dyDescent="0.2">
      <c r="C66" s="204"/>
      <c r="D66" s="204"/>
      <c r="E66" s="205"/>
      <c r="F66" s="204"/>
      <c r="G66" s="204"/>
      <c r="H66" s="205"/>
      <c r="I66" s="204"/>
      <c r="J66" s="205"/>
    </row>
    <row r="67" spans="3:10" x14ac:dyDescent="0.2">
      <c r="C67" s="204"/>
      <c r="D67" s="204"/>
      <c r="E67" s="205"/>
      <c r="F67" s="204"/>
      <c r="G67" s="204"/>
      <c r="H67" s="205"/>
      <c r="I67" s="204"/>
      <c r="J67" s="205"/>
    </row>
    <row r="68" spans="3:10" x14ac:dyDescent="0.2">
      <c r="C68" s="204"/>
      <c r="D68" s="204"/>
      <c r="E68" s="205"/>
      <c r="F68" s="204"/>
      <c r="G68" s="204"/>
      <c r="H68" s="205"/>
      <c r="I68" s="204"/>
      <c r="J68" s="205"/>
    </row>
    <row r="69" spans="3:10" x14ac:dyDescent="0.2">
      <c r="C69" s="204"/>
      <c r="D69" s="204"/>
      <c r="E69" s="205"/>
      <c r="F69" s="204"/>
      <c r="G69" s="204"/>
      <c r="H69" s="205"/>
      <c r="I69" s="204"/>
      <c r="J69" s="205"/>
    </row>
    <row r="70" spans="3:10" x14ac:dyDescent="0.2">
      <c r="C70" s="204"/>
      <c r="D70" s="204"/>
      <c r="E70" s="205"/>
      <c r="F70" s="204"/>
      <c r="G70" s="204"/>
      <c r="H70" s="205"/>
      <c r="I70" s="204"/>
      <c r="J70" s="205"/>
    </row>
    <row r="71" spans="3:10" x14ac:dyDescent="0.2">
      <c r="C71" s="204"/>
      <c r="D71" s="204"/>
      <c r="E71" s="205"/>
      <c r="F71" s="204"/>
      <c r="G71" s="204"/>
      <c r="H71" s="205"/>
      <c r="I71" s="204"/>
      <c r="J71" s="205"/>
    </row>
    <row r="72" spans="3:10" x14ac:dyDescent="0.2">
      <c r="C72" s="204"/>
      <c r="D72" s="204"/>
      <c r="E72" s="205"/>
      <c r="F72" s="204"/>
      <c r="G72" s="204"/>
      <c r="H72" s="205"/>
      <c r="I72" s="204"/>
      <c r="J72" s="205"/>
    </row>
    <row r="73" spans="3:10" x14ac:dyDescent="0.2">
      <c r="C73" s="204"/>
      <c r="D73" s="204"/>
      <c r="E73" s="205"/>
      <c r="F73" s="204"/>
      <c r="G73" s="204"/>
      <c r="H73" s="205"/>
      <c r="I73" s="204"/>
      <c r="J73" s="205"/>
    </row>
    <row r="74" spans="3:10" x14ac:dyDescent="0.2">
      <c r="C74" s="204"/>
      <c r="D74" s="204"/>
      <c r="E74" s="205"/>
      <c r="F74" s="204"/>
      <c r="G74" s="204"/>
      <c r="H74" s="205"/>
      <c r="I74" s="204"/>
      <c r="J74" s="205"/>
    </row>
    <row r="75" spans="3:10" x14ac:dyDescent="0.2">
      <c r="C75" s="204"/>
      <c r="D75" s="204"/>
      <c r="E75" s="205"/>
      <c r="F75" s="204"/>
      <c r="G75" s="204"/>
      <c r="H75" s="205"/>
      <c r="I75" s="204"/>
      <c r="J75" s="205"/>
    </row>
    <row r="76" spans="3:10" x14ac:dyDescent="0.2">
      <c r="C76" s="204"/>
      <c r="D76" s="204"/>
      <c r="E76" s="205"/>
      <c r="F76" s="204"/>
      <c r="G76" s="204"/>
      <c r="H76" s="205"/>
      <c r="I76" s="204"/>
      <c r="J76" s="205"/>
    </row>
    <row r="77" spans="3:10" x14ac:dyDescent="0.2">
      <c r="C77" s="204"/>
      <c r="D77" s="204"/>
      <c r="E77" s="205"/>
      <c r="F77" s="204"/>
      <c r="G77" s="204"/>
      <c r="H77" s="205"/>
      <c r="I77" s="204"/>
      <c r="J77" s="205"/>
    </row>
    <row r="78" spans="3:10" x14ac:dyDescent="0.2">
      <c r="C78" s="204"/>
      <c r="D78" s="204"/>
      <c r="E78" s="205"/>
      <c r="F78" s="204"/>
      <c r="G78" s="204"/>
      <c r="H78" s="205"/>
      <c r="I78" s="204"/>
      <c r="J78" s="205"/>
    </row>
    <row r="79" spans="3:10" x14ac:dyDescent="0.2">
      <c r="C79" s="204"/>
      <c r="D79" s="204"/>
      <c r="E79" s="205"/>
      <c r="F79" s="204"/>
      <c r="G79" s="204"/>
      <c r="H79" s="205"/>
      <c r="I79" s="204"/>
      <c r="J79" s="205"/>
    </row>
    <row r="80" spans="3:10" x14ac:dyDescent="0.2">
      <c r="C80" s="204"/>
      <c r="D80" s="204"/>
      <c r="E80" s="205"/>
      <c r="F80" s="204"/>
      <c r="G80" s="204"/>
      <c r="H80" s="205"/>
      <c r="I80" s="204"/>
      <c r="J80" s="205"/>
    </row>
    <row r="81" spans="3:10" x14ac:dyDescent="0.2">
      <c r="C81" s="204"/>
      <c r="D81" s="204"/>
      <c r="E81" s="205"/>
      <c r="F81" s="204"/>
      <c r="G81" s="204"/>
      <c r="H81" s="205"/>
      <c r="I81" s="204"/>
      <c r="J81" s="205"/>
    </row>
    <row r="82" spans="3:10" x14ac:dyDescent="0.2">
      <c r="C82" s="204"/>
      <c r="D82" s="204"/>
      <c r="E82" s="205"/>
      <c r="F82" s="204"/>
      <c r="G82" s="204"/>
      <c r="H82" s="204"/>
      <c r="I82" s="204"/>
      <c r="J82" s="204"/>
    </row>
  </sheetData>
  <mergeCells count="2">
    <mergeCell ref="P2:U2"/>
    <mergeCell ref="W2:A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9</vt:i4>
      </vt:variant>
    </vt:vector>
  </HeadingPairs>
  <TitlesOfParts>
    <vt:vector size="14" baseType="lpstr">
      <vt:lpstr>Readme - Introduction</vt:lpstr>
      <vt:lpstr>Main Results and Overview</vt:lpstr>
      <vt:lpstr>Detailed AQR Results</vt:lpstr>
      <vt:lpstr>Definitions &amp; Explanations</vt:lpstr>
      <vt:lpstr>Drop Downs</vt:lpstr>
      <vt:lpstr>dropdown1</vt:lpstr>
      <vt:lpstr>dropdown2</vt:lpstr>
      <vt:lpstr>dropdown3</vt:lpstr>
      <vt:lpstr>dropdown5</vt:lpstr>
      <vt:lpstr>dropdown6</vt:lpstr>
      <vt:lpstr>'Definitions &amp; Explanations'!Print_Area</vt:lpstr>
      <vt:lpstr>'Detailed AQR Results'!Print_Area</vt:lpstr>
      <vt:lpstr>'Main Results and Overview'!Print_Area</vt:lpstr>
      <vt:lpstr>'Readme - Introduction'!Print_Area</vt:lpstr>
    </vt:vector>
  </TitlesOfParts>
  <Company>European Central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Barkauskas, Marius</dc:creator>
  <cp:lastModifiedBy>Julian Ebner</cp:lastModifiedBy>
  <cp:lastPrinted>2016-10-19T12:17:20Z</cp:lastPrinted>
  <dcterms:created xsi:type="dcterms:W3CDTF">2016-10-13T12:43:57Z</dcterms:created>
  <dcterms:modified xsi:type="dcterms:W3CDTF">2016-11-03T16:11:51Z</dcterms:modified>
</cp:coreProperties>
</file>