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workbookProtection workbookAlgorithmName="SHA-512" workbookHashValue="9VFgGfL9vpATN4auKfxYzx/X0hoiOFpj6lWSATE9ZoqJwo4GVxnoqzup9k4FqmXCAjI1rFNt0K/sT/uz+p3g4g==" workbookSaltValue="zwCZZIWDAPnX3bFgiIcVPg==" workbookSpinCount="100000" lockStructure="1"/>
  <bookViews>
    <workbookView xWindow="-110" yWindow="-110" windowWidth="19420" windowHeight="11500" xr2:uid="{00000000-000D-0000-FFFF-FFFF00000000}"/>
  </bookViews>
  <sheets>
    <sheet name="Calculator" sheetId="3" r:id="rId1"/>
    <sheet name="Databa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  <c r="H5" i="2"/>
  <c r="G6" i="2"/>
  <c r="G5" i="2"/>
  <c r="F6" i="2"/>
  <c r="F5" i="2"/>
  <c r="E6" i="2"/>
  <c r="E5" i="2"/>
  <c r="A6" i="2"/>
  <c r="A5" i="2"/>
  <c r="E11" i="3"/>
  <c r="D22" i="3" s="1"/>
  <c r="B25" i="3"/>
  <c r="B19" i="3"/>
  <c r="B18" i="3"/>
  <c r="B15" i="3"/>
  <c r="B22" i="3"/>
  <c r="B24" i="3"/>
  <c r="B21" i="3"/>
  <c r="B16" i="3"/>
  <c r="B28" i="3"/>
  <c r="A8" i="2"/>
  <c r="A7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9" i="2"/>
  <c r="D16" i="3" l="1"/>
  <c r="D19" i="3"/>
  <c r="D18" i="3"/>
  <c r="D21" i="3"/>
  <c r="B29" i="3"/>
  <c r="D24" i="3" l="1"/>
  <c r="D29" i="3" s="1"/>
  <c r="C24" i="3"/>
  <c r="C25" i="3" l="1"/>
  <c r="D25" i="3"/>
  <c r="D30" i="3" s="1"/>
  <c r="D31" i="3" s="1"/>
  <c r="C30" i="3" l="1"/>
</calcChain>
</file>

<file path=xl/sharedStrings.xml><?xml version="1.0" encoding="utf-8"?>
<sst xmlns="http://schemas.openxmlformats.org/spreadsheetml/2006/main" count="51" uniqueCount="29">
  <si>
    <t>SI</t>
  </si>
  <si>
    <t>LSI</t>
  </si>
  <si>
    <t>TA</t>
  </si>
  <si>
    <t>TRE</t>
  </si>
  <si>
    <t>Fee Period selection</t>
  </si>
  <si>
    <t>Significance selection</t>
  </si>
  <si>
    <t>Supervisory fee</t>
  </si>
  <si>
    <t>Avg. FD</t>
  </si>
  <si>
    <t>Halved MFC FD</t>
  </si>
  <si>
    <t>significant bank</t>
  </si>
  <si>
    <t>less significant bank</t>
  </si>
  <si>
    <t>Note</t>
  </si>
  <si>
    <t>Significance status of your bank</t>
  </si>
  <si>
    <t xml:space="preserve">Fee period </t>
  </si>
  <si>
    <t>Variable fee component</t>
  </si>
  <si>
    <t>Total estimated annual fee</t>
  </si>
  <si>
    <t xml:space="preserve">https://www.bankingsupervision.europa.eu/organisation/fees/calculator/html/index.en.html </t>
  </si>
  <si>
    <t xml:space="preserve"> </t>
  </si>
  <si>
    <t xml:space="preserve">This calculator is periodically updated with the latest relevant data. Please ensure you are always using the most recent version, which can be found at: </t>
  </si>
  <si>
    <t>Total assets of your bank</t>
  </si>
  <si>
    <t>Total risk exposure of your bank</t>
  </si>
  <si>
    <t>This calculator is only applicable for the full 12 months of the fee period.</t>
  </si>
  <si>
    <t>Estimate your annual supervisory fee</t>
  </si>
  <si>
    <t>Your data (please select and fill in)</t>
  </si>
  <si>
    <t>1) Select and fill in your bank's data in the first grey box
2) Your bank's estimated annual supervisory fee will be shown in the second grey box</t>
  </si>
  <si>
    <t>The fee estimation calculator is provided for indicative purposes only. The results may not reflect your final fee notice.</t>
  </si>
  <si>
    <t>Year</t>
  </si>
  <si>
    <t>Version as of 22/05/2024</t>
  </si>
  <si>
    <t>be aware of formulas in this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</si>
</sst>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sz val="10"/>
      <color rgb="FFFF0000"/>
      <name val="Open Sans"/>
      <family val="2"/>
    </font>
    <font>
      <i/>
      <sz val="10"/>
      <color theme="1"/>
      <name val="Open Sans"/>
      <family val="2"/>
    </font>
    <font>
      <b/>
      <sz val="14"/>
      <color theme="1"/>
      <name val="Open Sans"/>
      <family val="2"/>
    </font>
    <font>
      <b/>
      <i/>
      <sz val="10"/>
      <color theme="1"/>
      <name val="Open Sans"/>
      <family val="2"/>
    </font>
    <font>
      <sz val="10"/>
      <name val="Open Sans"/>
      <family val="2"/>
    </font>
    <font>
      <b/>
      <sz val="10"/>
      <name val="Open Sans"/>
      <family val="2"/>
    </font>
    <font>
      <i/>
      <sz val="9"/>
      <name val="Open Sans"/>
      <family val="2"/>
    </font>
    <font>
      <b/>
      <u/>
      <sz val="10"/>
      <color theme="1"/>
      <name val="Open Sans"/>
      <family val="2"/>
    </font>
    <font>
      <u/>
      <sz val="11"/>
      <color theme="10"/>
      <name val="Calibri"/>
      <family val="2"/>
      <scheme val="minor"/>
    </font>
    <font>
      <i/>
      <sz val="9"/>
      <color theme="10"/>
      <name val="Open Sans"/>
      <family val="2"/>
    </font>
    <font>
      <b/>
      <i/>
      <sz val="10"/>
      <color theme="1"/>
      <name val="Calibri"/>
      <family val="2"/>
      <scheme val="minor"/>
    </font>
    <font>
      <u/>
      <sz val="10"/>
      <color theme="10"/>
      <name val="Open Sans"/>
      <family val="2"/>
    </font>
    <font>
      <sz val="10"/>
      <color rgb="FFD9D9D9"/>
      <name val="Open Sans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6">
    <xf numFmtId="0" fontId="0" fillId="0" borderId="0" xfId="0"/>
    <xf numFmtId="164" fontId="0" fillId="0" borderId="0" xfId="1" applyNumberFormat="1" applyFont="1"/>
    <xf numFmtId="0" fontId="3" fillId="0" borderId="0" xfId="0" applyFont="1"/>
    <xf numFmtId="3" fontId="0" fillId="0" borderId="0" xfId="0" applyNumberFormat="1"/>
    <xf numFmtId="0" fontId="0" fillId="0" borderId="0" xfId="0" applyAlignment="1">
      <alignment horizontal="right"/>
    </xf>
    <xf numFmtId="0" fontId="2" fillId="0" borderId="9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12" xfId="0" applyFont="1" applyBorder="1" applyAlignment="1">
      <alignment horizontal="right"/>
    </xf>
    <xf numFmtId="0" fontId="0" fillId="0" borderId="9" xfId="0" applyBorder="1"/>
    <xf numFmtId="0" fontId="2" fillId="0" borderId="13" xfId="0" applyFont="1" applyBorder="1" applyAlignment="1">
      <alignment horizontal="right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wrapText="1"/>
    </xf>
    <xf numFmtId="0" fontId="4" fillId="2" borderId="0" xfId="0" applyFont="1" applyFill="1" applyAlignment="1" applyProtection="1">
      <alignment horizontal="right" wrapText="1"/>
    </xf>
    <xf numFmtId="0" fontId="4" fillId="2" borderId="0" xfId="0" applyFont="1" applyFill="1" applyAlignment="1" applyProtection="1">
      <alignment wrapText="1"/>
    </xf>
    <xf numFmtId="0" fontId="4" fillId="2" borderId="0" xfId="0" applyFont="1" applyFill="1" applyProtection="1"/>
    <xf numFmtId="0" fontId="15" fillId="2" borderId="0" xfId="2" applyFont="1" applyFill="1" applyAlignment="1" applyProtection="1">
      <alignment horizontal="left" vertical="top" wrapText="1"/>
    </xf>
    <xf numFmtId="0" fontId="6" fillId="2" borderId="0" xfId="0" applyFont="1" applyFill="1" applyAlignment="1" applyProtection="1">
      <alignment horizontal="right" wrapText="1"/>
    </xf>
    <xf numFmtId="0" fontId="5" fillId="3" borderId="1" xfId="0" applyFont="1" applyFill="1" applyBorder="1" applyAlignment="1" applyProtection="1">
      <alignment wrapText="1"/>
    </xf>
    <xf numFmtId="0" fontId="5" fillId="3" borderId="6" xfId="0" applyFont="1" applyFill="1" applyBorder="1" applyAlignment="1" applyProtection="1">
      <alignment horizontal="right" wrapText="1"/>
    </xf>
    <xf numFmtId="0" fontId="4" fillId="3" borderId="6" xfId="0" applyFont="1" applyFill="1" applyBorder="1" applyAlignment="1" applyProtection="1">
      <alignment wrapText="1"/>
    </xf>
    <xf numFmtId="0" fontId="4" fillId="3" borderId="3" xfId="0" applyFont="1" applyFill="1" applyBorder="1" applyAlignment="1" applyProtection="1">
      <alignment wrapText="1"/>
    </xf>
    <xf numFmtId="0" fontId="4" fillId="3" borderId="0" xfId="0" applyFont="1" applyFill="1" applyBorder="1" applyAlignment="1" applyProtection="1">
      <alignment horizontal="right" wrapText="1"/>
    </xf>
    <xf numFmtId="0" fontId="4" fillId="3" borderId="16" xfId="0" applyFont="1" applyFill="1" applyBorder="1" applyAlignment="1" applyProtection="1">
      <alignment wrapText="1"/>
    </xf>
    <xf numFmtId="0" fontId="4" fillId="3" borderId="7" xfId="0" applyFont="1" applyFill="1" applyBorder="1" applyAlignment="1" applyProtection="1">
      <alignment horizontal="right" wrapText="1"/>
    </xf>
    <xf numFmtId="0" fontId="5" fillId="2" borderId="0" xfId="0" applyFont="1" applyFill="1" applyProtection="1"/>
    <xf numFmtId="0" fontId="9" fillId="2" borderId="0" xfId="0" applyFont="1" applyFill="1" applyAlignment="1" applyProtection="1">
      <alignment horizontal="right"/>
    </xf>
    <xf numFmtId="0" fontId="4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right" wrapText="1"/>
    </xf>
    <xf numFmtId="0" fontId="10" fillId="2" borderId="0" xfId="0" applyFont="1" applyFill="1" applyBorder="1" applyAlignment="1" applyProtection="1">
      <alignment wrapText="1"/>
    </xf>
    <xf numFmtId="4" fontId="16" fillId="0" borderId="0" xfId="0" applyNumberFormat="1" applyFont="1" applyProtection="1"/>
    <xf numFmtId="0" fontId="7" fillId="2" borderId="0" xfId="0" applyFont="1" applyFill="1" applyAlignment="1" applyProtection="1">
      <alignment horizontal="right"/>
    </xf>
    <xf numFmtId="0" fontId="4" fillId="3" borderId="8" xfId="0" applyFont="1" applyFill="1" applyBorder="1" applyAlignment="1" applyProtection="1">
      <alignment vertical="center" wrapText="1"/>
    </xf>
    <xf numFmtId="0" fontId="7" fillId="3" borderId="9" xfId="0" applyFont="1" applyFill="1" applyBorder="1" applyAlignment="1" applyProtection="1">
      <alignment horizontal="right" vertical="center" wrapText="1"/>
    </xf>
    <xf numFmtId="0" fontId="4" fillId="2" borderId="0" xfId="0" applyFont="1" applyFill="1" applyAlignment="1" applyProtection="1">
      <alignment horizontal="right"/>
    </xf>
    <xf numFmtId="0" fontId="13" fillId="2" borderId="0" xfId="0" applyFont="1" applyFill="1" applyProtection="1"/>
    <xf numFmtId="0" fontId="11" fillId="3" borderId="0" xfId="0" applyFont="1" applyFill="1" applyBorder="1" applyAlignment="1" applyProtection="1">
      <alignment horizontal="right" wrapText="1"/>
      <protection locked="0"/>
    </xf>
    <xf numFmtId="165" fontId="4" fillId="2" borderId="0" xfId="0" applyNumberFormat="1" applyFont="1" applyFill="1" applyProtection="1"/>
    <xf numFmtId="165" fontId="4" fillId="2" borderId="0" xfId="1" applyNumberFormat="1" applyFont="1" applyFill="1" applyBorder="1" applyProtection="1"/>
    <xf numFmtId="165" fontId="4" fillId="2" borderId="0" xfId="0" applyNumberFormat="1" applyFont="1" applyFill="1" applyBorder="1" applyProtection="1"/>
    <xf numFmtId="165" fontId="4" fillId="3" borderId="6" xfId="0" applyNumberFormat="1" applyFont="1" applyFill="1" applyBorder="1" applyAlignment="1" applyProtection="1">
      <alignment wrapText="1"/>
    </xf>
    <xf numFmtId="165" fontId="4" fillId="3" borderId="0" xfId="1" applyNumberFormat="1" applyFont="1" applyFill="1" applyBorder="1" applyAlignment="1" applyProtection="1">
      <alignment wrapText="1"/>
    </xf>
    <xf numFmtId="165" fontId="4" fillId="3" borderId="9" xfId="0" applyNumberFormat="1" applyFont="1" applyFill="1" applyBorder="1" applyAlignment="1" applyProtection="1">
      <alignment vertical="center" wrapText="1"/>
    </xf>
    <xf numFmtId="165" fontId="5" fillId="3" borderId="7" xfId="0" applyNumberFormat="1" applyFont="1" applyFill="1" applyBorder="1" applyAlignment="1" applyProtection="1">
      <alignment wrapText="1"/>
    </xf>
    <xf numFmtId="0" fontId="0" fillId="0" borderId="0" xfId="0" applyFill="1"/>
    <xf numFmtId="164" fontId="0" fillId="0" borderId="0" xfId="1" applyNumberFormat="1" applyFont="1" applyFill="1"/>
    <xf numFmtId="0" fontId="3" fillId="0" borderId="0" xfId="0" applyFont="1" applyFill="1"/>
    <xf numFmtId="3" fontId="0" fillId="0" borderId="0" xfId="0" applyNumberFormat="1" applyFill="1"/>
    <xf numFmtId="0" fontId="0" fillId="0" borderId="11" xfId="0" applyFill="1" applyBorder="1" applyAlignment="1">
      <alignment horizontal="right"/>
    </xf>
    <xf numFmtId="3" fontId="4" fillId="0" borderId="0" xfId="1" applyNumberFormat="1" applyFont="1" applyFill="1" applyBorder="1" applyProtection="1"/>
    <xf numFmtId="0" fontId="0" fillId="0" borderId="0" xfId="0" applyBorder="1"/>
    <xf numFmtId="0" fontId="2" fillId="0" borderId="0" xfId="0" applyFont="1" applyBorder="1"/>
    <xf numFmtId="0" fontId="0" fillId="0" borderId="0" xfId="0" applyFill="1" applyBorder="1"/>
    <xf numFmtId="0" fontId="2" fillId="0" borderId="0" xfId="0" applyFont="1" applyAlignment="1">
      <alignment horizontal="right"/>
    </xf>
    <xf numFmtId="0" fontId="17" fillId="2" borderId="0" xfId="2" applyFont="1" applyFill="1" applyAlignment="1" applyProtection="1">
      <alignment vertical="top" wrapText="1"/>
    </xf>
    <xf numFmtId="0" fontId="2" fillId="0" borderId="9" xfId="0" applyFont="1" applyBorder="1" applyAlignment="1">
      <alignment horizontal="center"/>
    </xf>
    <xf numFmtId="0" fontId="4" fillId="3" borderId="2" xfId="0" applyFont="1" applyFill="1" applyBorder="1" applyAlignment="1" applyProtection="1">
      <alignment wrapText="1"/>
    </xf>
    <xf numFmtId="0" fontId="4" fillId="3" borderId="4" xfId="0" applyFont="1" applyFill="1" applyBorder="1" applyAlignment="1" applyProtection="1">
      <alignment wrapText="1"/>
    </xf>
    <xf numFmtId="0" fontId="4" fillId="3" borderId="4" xfId="0" applyFont="1" applyFill="1" applyBorder="1" applyProtection="1"/>
    <xf numFmtId="0" fontId="4" fillId="3" borderId="5" xfId="0" applyFont="1" applyFill="1" applyBorder="1" applyProtection="1"/>
    <xf numFmtId="43" fontId="4" fillId="2" borderId="0" xfId="0" applyNumberFormat="1" applyFont="1" applyFill="1" applyBorder="1" applyProtection="1"/>
    <xf numFmtId="0" fontId="4" fillId="3" borderId="2" xfId="0" applyFont="1" applyFill="1" applyBorder="1" applyProtection="1"/>
    <xf numFmtId="0" fontId="4" fillId="3" borderId="10" xfId="0" applyFont="1" applyFill="1" applyBorder="1" applyAlignment="1" applyProtection="1">
      <alignment vertical="center"/>
    </xf>
    <xf numFmtId="0" fontId="5" fillId="3" borderId="5" xfId="0" applyFont="1" applyFill="1" applyBorder="1" applyProtection="1"/>
    <xf numFmtId="165" fontId="11" fillId="3" borderId="0" xfId="0" applyNumberFormat="1" applyFont="1" applyFill="1" applyBorder="1" applyProtection="1">
      <protection locked="0"/>
    </xf>
    <xf numFmtId="165" fontId="11" fillId="3" borderId="7" xfId="0" applyNumberFormat="1" applyFont="1" applyFill="1" applyBorder="1" applyProtection="1">
      <protection locked="0"/>
    </xf>
    <xf numFmtId="0" fontId="18" fillId="3" borderId="4" xfId="0" applyFont="1" applyFill="1" applyBorder="1" applyAlignment="1" applyProtection="1">
      <alignment wrapText="1"/>
    </xf>
    <xf numFmtId="0" fontId="21" fillId="0" borderId="0" xfId="0" applyFont="1" applyFill="1"/>
    <xf numFmtId="0" fontId="19" fillId="0" borderId="0" xfId="0" applyFont="1" applyFill="1"/>
    <xf numFmtId="0" fontId="20" fillId="0" borderId="0" xfId="0" applyFont="1" applyFill="1"/>
    <xf numFmtId="0" fontId="20" fillId="0" borderId="11" xfId="0" applyFont="1" applyFill="1" applyBorder="1" applyAlignment="1">
      <alignment horizontal="right"/>
    </xf>
    <xf numFmtId="164" fontId="20" fillId="0" borderId="0" xfId="1" applyNumberFormat="1" applyFont="1" applyFill="1"/>
    <xf numFmtId="0" fontId="20" fillId="0" borderId="0" xfId="0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ont="1" applyFill="1" applyAlignment="1">
      <alignment horizontal="right"/>
    </xf>
    <xf numFmtId="3" fontId="20" fillId="0" borderId="0" xfId="0" applyNumberFormat="1" applyFont="1" applyFill="1"/>
    <xf numFmtId="0" fontId="12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horizontal="left" wrapText="1"/>
    </xf>
    <xf numFmtId="0" fontId="4" fillId="3" borderId="3" xfId="0" applyFont="1" applyFill="1" applyBorder="1" applyAlignment="1" applyProtection="1">
      <alignment horizontal="left" wrapText="1"/>
    </xf>
    <xf numFmtId="0" fontId="4" fillId="3" borderId="0" xfId="0" applyFont="1" applyFill="1" applyBorder="1" applyAlignment="1" applyProtection="1">
      <alignment horizontal="left" wrapText="1"/>
    </xf>
    <xf numFmtId="0" fontId="5" fillId="3" borderId="14" xfId="0" applyFont="1" applyFill="1" applyBorder="1" applyAlignment="1" applyProtection="1">
      <alignment horizontal="left" wrapText="1"/>
    </xf>
    <xf numFmtId="0" fontId="5" fillId="3" borderId="15" xfId="0" applyFont="1" applyFill="1" applyBorder="1" applyAlignment="1" applyProtection="1">
      <alignment horizontal="left" wrapText="1"/>
    </xf>
    <xf numFmtId="0" fontId="8" fillId="2" borderId="0" xfId="0" applyFont="1" applyFill="1" applyAlignment="1" applyProtection="1">
      <alignment horizontal="left" wrapText="1"/>
    </xf>
    <xf numFmtId="0" fontId="12" fillId="0" borderId="0" xfId="0" applyFont="1" applyFill="1" applyAlignment="1" applyProtection="1">
      <alignment horizontal="left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7CD757E5-EFA4-4731-B230-5F30BDE2E34E}"/>
  </tableStyles>
  <colors>
    <mruColors>
      <color rgb="FFFFFF99"/>
      <color rgb="FFFFFFCC"/>
      <color rgb="FFD9D9D9"/>
      <color rgb="FFB8E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556932</xdr:colOff>
      <xdr:row>18</xdr:row>
      <xdr:rowOff>142315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65AA50-DECD-4165-8916-F3F3E1D19BFD}"/>
            </a:ext>
          </a:extLst>
        </xdr:cNvPr>
        <xdr:cNvSpPr txBox="1"/>
      </xdr:nvSpPr>
      <xdr:spPr>
        <a:xfrm>
          <a:off x="10048314" y="384025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kingsupervision.europa.eu/organisation/fees/calculator/html/index.e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A959A-29FB-44B8-AC8E-BA03EA32E72B}">
  <sheetPr codeName="Sheet1"/>
  <dimension ref="A1:L36"/>
  <sheetViews>
    <sheetView showGridLines="0" tabSelected="1" zoomScaleNormal="100" workbookViewId="0">
      <selection activeCell="D10" sqref="D10"/>
    </sheetView>
  </sheetViews>
  <sheetFormatPr defaultColWidth="0" defaultRowHeight="14.5" zeroHeight="1" x14ac:dyDescent="0.4"/>
  <cols>
    <col min="1" max="1" width="2.81640625" style="16" customWidth="1"/>
    <col min="2" max="2" width="76.81640625" style="16" customWidth="1"/>
    <col min="3" max="3" width="47.81640625" style="35" customWidth="1"/>
    <col min="4" max="4" width="22.54296875" style="16" customWidth="1"/>
    <col min="5" max="6" width="2.81640625" style="10" customWidth="1"/>
    <col min="7" max="16384" width="4.453125" style="16" hidden="1"/>
  </cols>
  <sheetData>
    <row r="1" spans="2:6" s="12" customFormat="1" ht="20.5" x14ac:dyDescent="0.55000000000000004">
      <c r="B1" s="84" t="s">
        <v>22</v>
      </c>
      <c r="C1" s="84"/>
      <c r="D1" s="11"/>
      <c r="E1" s="11"/>
      <c r="F1" s="11"/>
    </row>
    <row r="2" spans="2:6" x14ac:dyDescent="0.4">
      <c r="B2" s="13" t="s">
        <v>27</v>
      </c>
      <c r="C2" s="14"/>
      <c r="D2" s="15"/>
      <c r="E2" s="15"/>
      <c r="F2" s="15"/>
    </row>
    <row r="3" spans="2:6" x14ac:dyDescent="0.4">
      <c r="B3" s="78" t="s">
        <v>18</v>
      </c>
      <c r="C3" s="78"/>
      <c r="D3" s="15"/>
      <c r="E3" s="15"/>
      <c r="F3" s="15"/>
    </row>
    <row r="4" spans="2:6" ht="15" customHeight="1" x14ac:dyDescent="0.4">
      <c r="B4" s="17" t="s">
        <v>16</v>
      </c>
      <c r="C4" s="18"/>
      <c r="D4" s="15"/>
      <c r="E4" s="15"/>
      <c r="F4" s="15"/>
    </row>
    <row r="5" spans="2:6" ht="15" customHeight="1" x14ac:dyDescent="0.4">
      <c r="B5" s="85" t="s">
        <v>25</v>
      </c>
      <c r="C5" s="85"/>
      <c r="D5" s="15"/>
      <c r="E5" s="15"/>
      <c r="F5" s="15"/>
    </row>
    <row r="6" spans="2:6" x14ac:dyDescent="0.4">
      <c r="B6" s="55"/>
      <c r="C6" s="18"/>
      <c r="D6" s="15"/>
      <c r="E6" s="15"/>
      <c r="F6" s="15"/>
    </row>
    <row r="7" spans="2:6" ht="31" customHeight="1" x14ac:dyDescent="0.4">
      <c r="B7" s="79" t="s">
        <v>24</v>
      </c>
      <c r="C7" s="79"/>
      <c r="D7" s="13"/>
      <c r="E7" s="13"/>
      <c r="F7" s="15"/>
    </row>
    <row r="8" spans="2:6" ht="15" customHeight="1" thickBot="1" x14ac:dyDescent="0.45">
      <c r="B8" s="15"/>
      <c r="C8" s="14"/>
      <c r="D8" s="15"/>
      <c r="E8" s="15"/>
      <c r="F8" s="15"/>
    </row>
    <row r="9" spans="2:6" ht="15" customHeight="1" x14ac:dyDescent="0.4">
      <c r="B9" s="19" t="s">
        <v>23</v>
      </c>
      <c r="C9" s="20"/>
      <c r="D9" s="21"/>
      <c r="E9" s="57"/>
      <c r="F9" s="15"/>
    </row>
    <row r="10" spans="2:6" ht="15" customHeight="1" x14ac:dyDescent="0.4">
      <c r="B10" s="80" t="s">
        <v>13</v>
      </c>
      <c r="C10" s="81"/>
      <c r="D10" s="37">
        <v>2023</v>
      </c>
      <c r="E10" s="58"/>
      <c r="F10" s="15"/>
    </row>
    <row r="11" spans="2:6" ht="15" customHeight="1" x14ac:dyDescent="0.4">
      <c r="B11" s="22" t="s">
        <v>12</v>
      </c>
      <c r="C11" s="23"/>
      <c r="D11" s="37" t="s">
        <v>10</v>
      </c>
      <c r="E11" s="67" t="str">
        <f>IF(D11="significant bank", "SI",IF(D11="less significant bank","LSI","please select"))</f>
        <v>LSI</v>
      </c>
      <c r="F11" s="15"/>
    </row>
    <row r="12" spans="2:6" ht="15" customHeight="1" x14ac:dyDescent="0.4">
      <c r="B12" s="22" t="s">
        <v>19</v>
      </c>
      <c r="C12" s="23"/>
      <c r="D12" s="65"/>
      <c r="E12" s="59"/>
      <c r="F12" s="15"/>
    </row>
    <row r="13" spans="2:6" ht="15" customHeight="1" thickBot="1" x14ac:dyDescent="0.45">
      <c r="B13" s="24" t="s">
        <v>20</v>
      </c>
      <c r="C13" s="25"/>
      <c r="D13" s="66"/>
      <c r="E13" s="60"/>
      <c r="F13" s="15"/>
    </row>
    <row r="14" spans="2:6" x14ac:dyDescent="0.4">
      <c r="D14" s="38"/>
      <c r="E14" s="16"/>
      <c r="F14" s="16"/>
    </row>
    <row r="15" spans="2:6" x14ac:dyDescent="0.4">
      <c r="B15" s="26" t="str">
        <f>"Our data for fee period "&amp;D10</f>
        <v>Our data for fee period 2023</v>
      </c>
      <c r="C15" s="27"/>
      <c r="D15" s="38"/>
      <c r="E15" s="16"/>
      <c r="F15" s="16"/>
    </row>
    <row r="16" spans="2:6" x14ac:dyDescent="0.4">
      <c r="B16" s="28" t="str">
        <f>"Total annual supervisory fee for"&amp;" "&amp;D11&amp;"s"</f>
        <v>Total annual supervisory fee for less significant banks</v>
      </c>
      <c r="C16" s="29"/>
      <c r="D16" s="39">
        <f>INDEX(Database!D5:H26,MATCH(CONCATENATE(Calculator!D10,Calculator!E11),Database!A5:A26,0),1)</f>
        <v>27234696</v>
      </c>
      <c r="E16" s="16"/>
      <c r="F16" s="16"/>
    </row>
    <row r="17" spans="2:12" x14ac:dyDescent="0.4">
      <c r="B17" s="30"/>
      <c r="C17" s="29"/>
      <c r="D17" s="39"/>
      <c r="E17" s="16"/>
      <c r="F17" s="16"/>
    </row>
    <row r="18" spans="2:12" x14ac:dyDescent="0.4">
      <c r="B18" s="30" t="str">
        <f>"Average total assets of all "&amp;$D$11 &amp;"s"</f>
        <v>Average total assets of all less significant banks</v>
      </c>
      <c r="C18" s="29"/>
      <c r="D18" s="39">
        <f>INDEX(Database!D5:H26,MATCH(CONCATENATE(Calculator!D10,Calculator!E11),Database!A5:A26,0),3)</f>
        <v>5045000000000</v>
      </c>
      <c r="E18" s="16"/>
      <c r="F18" s="61"/>
    </row>
    <row r="19" spans="2:12" x14ac:dyDescent="0.4">
      <c r="B19" s="30" t="str">
        <f>"Average total risk exposure of all "&amp;$D$11 &amp;"s"</f>
        <v>Average total risk exposure of all less significant banks</v>
      </c>
      <c r="C19" s="29"/>
      <c r="D19" s="39">
        <f>INDEX(Database!D5:H26,MATCH(CONCATENATE(Calculator!D10,Calculator!E11),Database!A5:A26,0),4)</f>
        <v>2457000000000</v>
      </c>
      <c r="E19" s="16"/>
      <c r="F19" s="16"/>
    </row>
    <row r="20" spans="2:12" x14ac:dyDescent="0.4">
      <c r="B20" s="30"/>
      <c r="C20" s="29"/>
      <c r="D20" s="39"/>
      <c r="E20" s="16"/>
      <c r="F20" s="16"/>
      <c r="L20" s="31"/>
    </row>
    <row r="21" spans="2:12" x14ac:dyDescent="0.4">
      <c r="B21" s="30" t="str">
        <f>"Average number of "&amp;LEFT($D$11,LEN($D$11)-5)&amp;" fee debtors"</f>
        <v>Average number of less significant fee debtors</v>
      </c>
      <c r="C21" s="29"/>
      <c r="D21" s="50">
        <f>INDEX(Database!D5:H26,MATCH(CONCATENATE(Calculator!D10,Calculator!E11),Database!A5:A26,0),2)</f>
        <v>2042</v>
      </c>
      <c r="E21" s="16"/>
      <c r="F21" s="16"/>
    </row>
    <row r="22" spans="2:12" x14ac:dyDescent="0.4">
      <c r="B22" s="30" t="str">
        <f>"Number of "&amp;LEFT($D$11,LEN($D$11)-5)&amp;" fee debtors for which the minimum fee component was halved"</f>
        <v>Number of less significant fee debtors for which the minimum fee component was halved</v>
      </c>
      <c r="C22" s="29"/>
      <c r="D22" s="50">
        <f>INDEX(Database!D5:H26,MATCH(CONCATENATE(Calculator!D10,Calculator!E11),Database!A5:A26,0),5)</f>
        <v>1083</v>
      </c>
      <c r="E22" s="16"/>
      <c r="F22" s="16"/>
    </row>
    <row r="23" spans="2:12" x14ac:dyDescent="0.4">
      <c r="B23" s="30"/>
      <c r="C23" s="29"/>
      <c r="D23" s="39"/>
      <c r="E23" s="16"/>
      <c r="F23" s="16"/>
      <c r="L23" s="31"/>
    </row>
    <row r="24" spans="2:12" x14ac:dyDescent="0.4">
      <c r="B24" s="30" t="str">
        <f>"Minimum fee component per "&amp;LEFT($D$11,LEN($D$11)-5)&amp;" fee debtor"</f>
        <v>Minimum fee component per less significant fee debtor</v>
      </c>
      <c r="C24" s="32" t="str">
        <f>"(10% * "&amp;$D$16&amp;") / "&amp;$D$21 &amp;" ="</f>
        <v>(10% * 27234696) / 2042 =</v>
      </c>
      <c r="D24" s="39">
        <f>ROUND(($D$16*0.1)/$D$21,2)</f>
        <v>1333.73</v>
      </c>
      <c r="E24" s="16"/>
      <c r="F24" s="16"/>
    </row>
    <row r="25" spans="2:12" x14ac:dyDescent="0.4">
      <c r="B25" s="30" t="str">
        <f>"Variable fee component for "&amp;LEFT($D$11,LEN($D$11)-5)&amp;" fee debtors"</f>
        <v>Variable fee component for less significant fee debtors</v>
      </c>
      <c r="C25" s="32" t="str">
        <f>D16&amp;" - ("&amp;D21&amp;" - "&amp;D22&amp;") * "&amp;D24&amp;" - "&amp;D22&amp;" * "&amp;D24&amp;" / 2" &amp;" ="</f>
        <v>27234696 - (2042 - 1083) * 1333.73 - 1083 * 1333.73 / 2 =</v>
      </c>
      <c r="D25" s="40">
        <f>ROUND(D16-(D21-D22)*D24-D22*D24/2,2)</f>
        <v>25233434.140000001</v>
      </c>
      <c r="E25" s="16"/>
      <c r="F25" s="16"/>
    </row>
    <row r="26" spans="2:12" x14ac:dyDescent="0.4">
      <c r="B26" s="30"/>
      <c r="C26" s="32"/>
      <c r="D26" s="39"/>
      <c r="E26" s="16"/>
      <c r="F26" s="16"/>
    </row>
    <row r="27" spans="2:12" ht="15" thickBot="1" x14ac:dyDescent="0.45">
      <c r="B27" s="15"/>
      <c r="C27" s="14"/>
      <c r="D27" s="38"/>
      <c r="E27" s="16"/>
      <c r="F27" s="16"/>
    </row>
    <row r="28" spans="2:12" x14ac:dyDescent="0.4">
      <c r="B28" s="19" t="str">
        <f>"Your estimated fee for fee period"&amp;" "&amp;$D$10</f>
        <v>Your estimated fee for fee period 2023</v>
      </c>
      <c r="C28" s="20"/>
      <c r="D28" s="41"/>
      <c r="E28" s="62"/>
      <c r="F28" s="16"/>
    </row>
    <row r="29" spans="2:12" x14ac:dyDescent="0.4">
      <c r="B29" s="22" t="str">
        <f>IF(AND($E$11="SI",$D$12&gt;10000000000),"Minimum fee component",IF(OR(AND($E$11="LSI",$D$12&gt;1000000000),AND(E11="LSI",D10&lt;2020),),"Minimum fee component","Minimum fee component"&amp;" "&amp;"(halved)"))</f>
        <v>Minimum fee component (halved)</v>
      </c>
      <c r="C29" s="23"/>
      <c r="D29" s="42">
        <f>IF(AND($E$11="SI",$D$12&gt;10000000000),$D$24,IF(OR(AND($E$11="LSI",$D$12&gt;1000000000),AND(E11="LSI",D10&lt;2020),),$D$24,$D$24/2))</f>
        <v>666.86500000000001</v>
      </c>
      <c r="E29" s="59"/>
      <c r="F29" s="16"/>
    </row>
    <row r="30" spans="2:12" s="12" customFormat="1" ht="29" x14ac:dyDescent="0.35">
      <c r="B30" s="33" t="s">
        <v>14</v>
      </c>
      <c r="C30" s="34" t="str">
        <f>"(50% * "&amp;D12&amp;" / "&amp;D18&amp;" + 50% * "&amp;D13&amp;" / "&amp;D19&amp;") * "&amp;D25&amp;" ="</f>
        <v>(50% *  / 5045000000000 + 50% *  / 2457000000000) * 25233434.14 =</v>
      </c>
      <c r="D30" s="43">
        <f>(0.5*$D$12/$D$18+0.5*$D$13/$D$19)*$D$25</f>
        <v>0</v>
      </c>
      <c r="E30" s="63"/>
    </row>
    <row r="31" spans="2:12" ht="15" thickBot="1" x14ac:dyDescent="0.45">
      <c r="B31" s="82" t="s">
        <v>15</v>
      </c>
      <c r="C31" s="83"/>
      <c r="D31" s="44">
        <f>ROUND(D29+D30,2)</f>
        <v>666.87</v>
      </c>
      <c r="E31" s="64"/>
      <c r="F31" s="16"/>
    </row>
    <row r="32" spans="2:12" x14ac:dyDescent="0.4">
      <c r="E32" s="16"/>
      <c r="F32" s="16"/>
    </row>
    <row r="33" spans="2:6" x14ac:dyDescent="0.4">
      <c r="B33" s="36" t="s">
        <v>11</v>
      </c>
      <c r="E33" s="16"/>
      <c r="F33" s="16"/>
    </row>
    <row r="34" spans="2:6" x14ac:dyDescent="0.4">
      <c r="B34" s="16" t="s">
        <v>21</v>
      </c>
      <c r="E34" s="16"/>
      <c r="F34" s="16"/>
    </row>
    <row r="35" spans="2:6" x14ac:dyDescent="0.4">
      <c r="E35" s="16"/>
      <c r="F35" s="16"/>
    </row>
    <row r="36" spans="2:6" hidden="1" x14ac:dyDescent="0.4">
      <c r="F36" s="10" t="s">
        <v>17</v>
      </c>
    </row>
  </sheetData>
  <sheetProtection algorithmName="SHA-512" hashValue="IXabvNeWbFn9rFzw2g1P3PACiVc4FUF/qQcAsJJ8LaihsLWjfIAc8vocnTZ5rK6cswEQbhHMQiwtExwTYmq8KQ==" saltValue="9Od0XjpvNMHmf4kRqmbtow==" spinCount="100000" sheet="1" objects="1" scenarios="1" selectLockedCells="1"/>
  <mergeCells count="6">
    <mergeCell ref="B3:C3"/>
    <mergeCell ref="B7:C7"/>
    <mergeCell ref="B10:C10"/>
    <mergeCell ref="B31:C31"/>
    <mergeCell ref="B1:C1"/>
    <mergeCell ref="B5:C5"/>
  </mergeCells>
  <dataValidations count="1">
    <dataValidation allowBlank="1" sqref="D12:D13" xr:uid="{D25F0811-AE06-4CFA-B5A8-D91CCC52C2C7}"/>
  </dataValidations>
  <hyperlinks>
    <hyperlink ref="B4" r:id="rId1" xr:uid="{9268682D-7650-48CD-8B25-7379BC08DAB1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F516C7F-20FB-4875-9691-E317EF5F0CFF}">
          <x14:formula1>
            <xm:f>Database!$M$5:$M$15</xm:f>
          </x14:formula1>
          <xm:sqref>D10</xm:sqref>
        </x14:dataValidation>
        <x14:dataValidation type="list" allowBlank="1" showInputMessage="1" showErrorMessage="1" xr:uid="{78EE27F8-2B3E-4CF1-97A0-6C1F1FAC5EF6}">
          <x14:formula1>
            <xm:f>Database!$L$5:$L$6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C2C2E-2BE9-45EC-9D44-5F3AF4B95234}">
  <sheetPr codeName="Sheet2"/>
  <dimension ref="A3:P26"/>
  <sheetViews>
    <sheetView showGridLines="0" zoomScaleNormal="100" workbookViewId="0">
      <selection activeCell="L20" sqref="L20"/>
    </sheetView>
  </sheetViews>
  <sheetFormatPr defaultRowHeight="14.5" x14ac:dyDescent="0.35"/>
  <cols>
    <col min="1" max="1" width="9.453125" customWidth="1"/>
    <col min="2" max="2" width="6.1796875" customWidth="1"/>
    <col min="3" max="3" width="6.453125" style="4" customWidth="1"/>
    <col min="4" max="4" width="17" bestFit="1" customWidth="1"/>
    <col min="5" max="5" width="9.54296875" customWidth="1"/>
    <col min="6" max="6" width="17.54296875" bestFit="1" customWidth="1"/>
    <col min="7" max="7" width="16.453125" bestFit="1" customWidth="1"/>
    <col min="8" max="8" width="14.453125" bestFit="1" customWidth="1"/>
    <col min="9" max="9" width="15.1796875" customWidth="1"/>
    <col min="10" max="11" width="6.453125" customWidth="1"/>
    <col min="12" max="12" width="20.453125" customWidth="1"/>
    <col min="13" max="13" width="8.81640625" customWidth="1"/>
    <col min="15" max="15" width="13.54296875" bestFit="1" customWidth="1"/>
    <col min="16" max="16" width="14.453125" bestFit="1" customWidth="1"/>
    <col min="17" max="17" width="13.54296875" customWidth="1"/>
  </cols>
  <sheetData>
    <row r="3" spans="1:16" x14ac:dyDescent="0.35">
      <c r="K3" s="51"/>
      <c r="L3" s="51"/>
    </row>
    <row r="4" spans="1:16" x14ac:dyDescent="0.35">
      <c r="A4" s="8"/>
      <c r="B4" s="56" t="s">
        <v>4</v>
      </c>
      <c r="C4" s="9"/>
      <c r="D4" s="7" t="s">
        <v>6</v>
      </c>
      <c r="E4" s="5" t="s">
        <v>7</v>
      </c>
      <c r="F4" s="5" t="s">
        <v>2</v>
      </c>
      <c r="G4" s="5" t="s">
        <v>3</v>
      </c>
      <c r="H4" s="5" t="s">
        <v>8</v>
      </c>
      <c r="K4" s="51"/>
      <c r="L4" s="52" t="s">
        <v>5</v>
      </c>
      <c r="M4" s="54" t="s">
        <v>26</v>
      </c>
    </row>
    <row r="5" spans="1:16" s="45" customFormat="1" x14ac:dyDescent="0.35">
      <c r="A5" s="69" t="str">
        <f t="shared" ref="A5:A6" si="0">CONCATENATE(B5,C5)</f>
        <v>2024SI</v>
      </c>
      <c r="B5" s="70">
        <v>2024</v>
      </c>
      <c r="C5" s="71" t="s">
        <v>0</v>
      </c>
      <c r="D5" s="72">
        <v>633400000</v>
      </c>
      <c r="E5" s="73">
        <f t="shared" ref="E5:H6" si="1">E7</f>
        <v>109</v>
      </c>
      <c r="F5" s="74">
        <f t="shared" si="1"/>
        <v>23838000000000</v>
      </c>
      <c r="G5" s="74">
        <f t="shared" si="1"/>
        <v>7348000000000</v>
      </c>
      <c r="H5" s="74">
        <f t="shared" si="1"/>
        <v>8</v>
      </c>
      <c r="I5" s="68" t="s">
        <v>28</v>
      </c>
      <c r="K5" s="53"/>
      <c r="L5" s="75" t="s">
        <v>9</v>
      </c>
      <c r="M5" s="76">
        <v>2024</v>
      </c>
    </row>
    <row r="6" spans="1:16" s="45" customFormat="1" x14ac:dyDescent="0.35">
      <c r="A6" s="69" t="str">
        <f t="shared" si="0"/>
        <v>2024LSI</v>
      </c>
      <c r="B6" s="70">
        <v>2024</v>
      </c>
      <c r="C6" s="71" t="s">
        <v>1</v>
      </c>
      <c r="D6" s="72">
        <v>27600000</v>
      </c>
      <c r="E6" s="73">
        <f t="shared" si="1"/>
        <v>2042</v>
      </c>
      <c r="F6" s="74">
        <f t="shared" si="1"/>
        <v>5045000000000</v>
      </c>
      <c r="G6" s="74">
        <f t="shared" si="1"/>
        <v>2457000000000</v>
      </c>
      <c r="H6" s="74">
        <f t="shared" si="1"/>
        <v>1083</v>
      </c>
      <c r="I6" s="68" t="s">
        <v>28</v>
      </c>
      <c r="K6" s="53"/>
      <c r="L6" s="75" t="s">
        <v>10</v>
      </c>
      <c r="M6" s="45">
        <v>2023</v>
      </c>
    </row>
    <row r="7" spans="1:16" s="45" customFormat="1" x14ac:dyDescent="0.35">
      <c r="A7" s="69" t="str">
        <f t="shared" ref="A7:A26" si="2">CONCATENATE(B7,C7)</f>
        <v>2023SI</v>
      </c>
      <c r="B7" s="70">
        <v>2023</v>
      </c>
      <c r="C7" s="71" t="s">
        <v>0</v>
      </c>
      <c r="D7" s="72">
        <v>626488841</v>
      </c>
      <c r="E7" s="70">
        <v>109</v>
      </c>
      <c r="F7" s="77">
        <v>23838000000000</v>
      </c>
      <c r="G7" s="77">
        <v>7348000000000</v>
      </c>
      <c r="H7" s="77">
        <v>8</v>
      </c>
      <c r="K7" s="53"/>
      <c r="L7" s="53"/>
      <c r="M7" s="45">
        <v>2022</v>
      </c>
      <c r="N7" s="47"/>
    </row>
    <row r="8" spans="1:16" s="45" customFormat="1" x14ac:dyDescent="0.35">
      <c r="A8" s="69" t="str">
        <f t="shared" si="2"/>
        <v>2023LSI</v>
      </c>
      <c r="B8" s="70">
        <v>2023</v>
      </c>
      <c r="C8" s="71" t="s">
        <v>1</v>
      </c>
      <c r="D8" s="72">
        <v>27234696</v>
      </c>
      <c r="E8" s="70">
        <v>2042</v>
      </c>
      <c r="F8" s="77">
        <v>5045000000000</v>
      </c>
      <c r="G8" s="77">
        <v>2457000000000</v>
      </c>
      <c r="H8" s="77">
        <v>1083</v>
      </c>
      <c r="K8" s="53"/>
      <c r="L8" s="53"/>
      <c r="M8" s="45">
        <v>2021</v>
      </c>
    </row>
    <row r="9" spans="1:16" x14ac:dyDescent="0.35">
      <c r="A9" s="47" t="str">
        <f t="shared" si="2"/>
        <v>2022SI</v>
      </c>
      <c r="B9" s="45">
        <v>2022</v>
      </c>
      <c r="C9" s="49" t="s">
        <v>0</v>
      </c>
      <c r="D9" s="46">
        <v>566725313</v>
      </c>
      <c r="E9" s="45">
        <v>110</v>
      </c>
      <c r="F9" s="48">
        <v>23165000000000</v>
      </c>
      <c r="G9" s="48">
        <v>7158000000000</v>
      </c>
      <c r="H9" s="48">
        <v>11</v>
      </c>
      <c r="I9" s="45"/>
      <c r="K9" s="51"/>
      <c r="L9" s="51"/>
      <c r="M9">
        <v>2020</v>
      </c>
    </row>
    <row r="10" spans="1:16" x14ac:dyDescent="0.35">
      <c r="A10" s="47" t="str">
        <f t="shared" si="2"/>
        <v>2022LSI</v>
      </c>
      <c r="B10" s="45">
        <v>2022</v>
      </c>
      <c r="C10" s="49" t="s">
        <v>1</v>
      </c>
      <c r="D10" s="46">
        <v>26984358</v>
      </c>
      <c r="E10" s="45">
        <v>2130</v>
      </c>
      <c r="F10" s="48">
        <v>4934000000000</v>
      </c>
      <c r="G10" s="48">
        <v>2369000000000</v>
      </c>
      <c r="H10" s="48">
        <v>1192</v>
      </c>
      <c r="I10" s="45"/>
      <c r="M10">
        <v>2019</v>
      </c>
      <c r="P10" s="3"/>
    </row>
    <row r="11" spans="1:16" x14ac:dyDescent="0.35">
      <c r="A11" s="2" t="str">
        <f t="shared" si="2"/>
        <v>2021SI</v>
      </c>
      <c r="B11">
        <v>2021</v>
      </c>
      <c r="C11" s="6" t="s">
        <v>0</v>
      </c>
      <c r="D11" s="1">
        <v>546085119</v>
      </c>
      <c r="E11">
        <v>114</v>
      </c>
      <c r="F11" s="3">
        <v>22232000000000</v>
      </c>
      <c r="G11" s="3">
        <v>6930000000000</v>
      </c>
      <c r="H11" s="3">
        <v>13</v>
      </c>
      <c r="M11">
        <v>2018</v>
      </c>
      <c r="P11" s="3"/>
    </row>
    <row r="12" spans="1:16" x14ac:dyDescent="0.35">
      <c r="A12" s="2" t="str">
        <f t="shared" si="2"/>
        <v>2021LSI</v>
      </c>
      <c r="B12">
        <v>2021</v>
      </c>
      <c r="C12" s="6" t="s">
        <v>1</v>
      </c>
      <c r="D12" s="1">
        <v>31377783</v>
      </c>
      <c r="E12">
        <v>2215</v>
      </c>
      <c r="F12" s="3">
        <v>4751000000000</v>
      </c>
      <c r="G12" s="3">
        <v>2248000000000</v>
      </c>
      <c r="H12" s="3">
        <v>1296</v>
      </c>
      <c r="M12">
        <v>2017</v>
      </c>
      <c r="P12" s="3"/>
    </row>
    <row r="13" spans="1:16" x14ac:dyDescent="0.35">
      <c r="A13" s="2" t="str">
        <f t="shared" si="2"/>
        <v>2020SI</v>
      </c>
      <c r="B13">
        <v>2020</v>
      </c>
      <c r="C13" s="6" t="s">
        <v>0</v>
      </c>
      <c r="D13" s="1">
        <v>476526421</v>
      </c>
      <c r="E13">
        <v>112</v>
      </c>
      <c r="F13" s="3">
        <v>20218000000000</v>
      </c>
      <c r="G13" s="3">
        <v>6846000000000</v>
      </c>
      <c r="H13" s="3">
        <v>18</v>
      </c>
      <c r="M13">
        <v>2016</v>
      </c>
      <c r="P13" s="3"/>
    </row>
    <row r="14" spans="1:16" x14ac:dyDescent="0.35">
      <c r="A14" s="2" t="str">
        <f t="shared" si="2"/>
        <v>2020LSI</v>
      </c>
      <c r="B14">
        <v>2020</v>
      </c>
      <c r="C14" s="6" t="s">
        <v>1</v>
      </c>
      <c r="D14" s="1">
        <v>37788285</v>
      </c>
      <c r="E14">
        <v>2318</v>
      </c>
      <c r="F14" s="3">
        <v>4515000000000</v>
      </c>
      <c r="G14" s="3">
        <v>2226000000000</v>
      </c>
      <c r="H14">
        <v>1440</v>
      </c>
      <c r="M14">
        <v>2015</v>
      </c>
      <c r="P14" s="3"/>
    </row>
    <row r="15" spans="1:16" x14ac:dyDescent="0.35">
      <c r="A15" s="2" t="str">
        <f t="shared" si="2"/>
        <v>2019SI</v>
      </c>
      <c r="B15">
        <v>2019</v>
      </c>
      <c r="C15" s="6" t="s">
        <v>0</v>
      </c>
      <c r="D15" s="1">
        <v>524196987</v>
      </c>
      <c r="E15">
        <v>112</v>
      </c>
      <c r="F15" s="3">
        <v>19573000000000</v>
      </c>
      <c r="G15" s="3">
        <v>6610000000000</v>
      </c>
      <c r="H15">
        <v>23</v>
      </c>
      <c r="M15">
        <v>2014</v>
      </c>
      <c r="P15" s="3"/>
    </row>
    <row r="16" spans="1:16" x14ac:dyDescent="0.35">
      <c r="A16" s="2" t="str">
        <f t="shared" si="2"/>
        <v>2019LSI</v>
      </c>
      <c r="B16">
        <v>2019</v>
      </c>
      <c r="C16" s="6" t="s">
        <v>1</v>
      </c>
      <c r="D16" s="1">
        <v>51823349</v>
      </c>
      <c r="E16">
        <v>2440</v>
      </c>
      <c r="F16" s="3">
        <v>4415000000000</v>
      </c>
      <c r="G16" s="3">
        <v>2133000000000</v>
      </c>
      <c r="H16">
        <v>0</v>
      </c>
    </row>
    <row r="17" spans="1:8" x14ac:dyDescent="0.35">
      <c r="A17" s="2" t="str">
        <f t="shared" si="2"/>
        <v>2018SI</v>
      </c>
      <c r="B17">
        <v>2018</v>
      </c>
      <c r="C17" s="6" t="s">
        <v>0</v>
      </c>
      <c r="D17" s="1">
        <v>428485342</v>
      </c>
      <c r="E17">
        <v>115</v>
      </c>
      <c r="F17" s="3">
        <v>19197000000000</v>
      </c>
      <c r="G17" s="3">
        <v>6382000000000</v>
      </c>
      <c r="H17">
        <v>26</v>
      </c>
    </row>
    <row r="18" spans="1:8" x14ac:dyDescent="0.35">
      <c r="A18" s="2" t="str">
        <f t="shared" si="2"/>
        <v>2018LSI</v>
      </c>
      <c r="B18">
        <v>2018</v>
      </c>
      <c r="C18" s="6" t="s">
        <v>1</v>
      </c>
      <c r="D18" s="1">
        <v>46299927</v>
      </c>
      <c r="E18">
        <v>2766</v>
      </c>
      <c r="F18" s="3">
        <v>4675000000000</v>
      </c>
      <c r="G18" s="3">
        <v>2180000000000</v>
      </c>
      <c r="H18">
        <v>0</v>
      </c>
    </row>
    <row r="19" spans="1:8" x14ac:dyDescent="0.35">
      <c r="A19" s="2" t="str">
        <f t="shared" si="2"/>
        <v>2017SI</v>
      </c>
      <c r="B19">
        <v>2017</v>
      </c>
      <c r="C19" s="6" t="s">
        <v>0</v>
      </c>
      <c r="D19" s="1">
        <v>391279654</v>
      </c>
      <c r="E19">
        <v>119</v>
      </c>
      <c r="F19" s="3">
        <v>19781000000000</v>
      </c>
      <c r="G19" s="3">
        <v>6577000000000</v>
      </c>
      <c r="H19">
        <v>19</v>
      </c>
    </row>
    <row r="20" spans="1:8" x14ac:dyDescent="0.35">
      <c r="A20" s="2" t="str">
        <f t="shared" si="2"/>
        <v>2017LSI</v>
      </c>
      <c r="B20">
        <v>2017</v>
      </c>
      <c r="C20" s="6" t="s">
        <v>1</v>
      </c>
      <c r="D20" s="1">
        <v>33677998</v>
      </c>
      <c r="E20">
        <v>2916</v>
      </c>
      <c r="F20" s="3">
        <v>4625000000000</v>
      </c>
      <c r="G20" s="3">
        <v>2141000000000</v>
      </c>
      <c r="H20">
        <v>0</v>
      </c>
    </row>
    <row r="21" spans="1:8" x14ac:dyDescent="0.35">
      <c r="A21" s="2" t="str">
        <f t="shared" si="2"/>
        <v>2016SI</v>
      </c>
      <c r="B21">
        <v>2016</v>
      </c>
      <c r="C21" s="6" t="s">
        <v>0</v>
      </c>
      <c r="D21" s="1">
        <v>357520301</v>
      </c>
      <c r="E21">
        <v>126</v>
      </c>
      <c r="F21" s="3">
        <v>20233000000000</v>
      </c>
      <c r="G21" s="3">
        <v>6773000000000</v>
      </c>
      <c r="H21">
        <v>20</v>
      </c>
    </row>
    <row r="22" spans="1:8" x14ac:dyDescent="0.35">
      <c r="A22" s="2" t="str">
        <f t="shared" si="2"/>
        <v>2016LSI</v>
      </c>
      <c r="B22">
        <v>2016</v>
      </c>
      <c r="C22" s="6" t="s">
        <v>1</v>
      </c>
      <c r="D22" s="1">
        <v>47015721</v>
      </c>
      <c r="E22">
        <v>3077</v>
      </c>
      <c r="F22" s="3">
        <v>4469000000000</v>
      </c>
      <c r="G22" s="3">
        <v>2137000000000</v>
      </c>
      <c r="H22">
        <v>0</v>
      </c>
    </row>
    <row r="23" spans="1:8" x14ac:dyDescent="0.35">
      <c r="A23" s="2" t="str">
        <f t="shared" si="2"/>
        <v>2015SI</v>
      </c>
      <c r="B23">
        <v>2015</v>
      </c>
      <c r="C23" s="6" t="s">
        <v>0</v>
      </c>
      <c r="D23" s="1">
        <v>264068941</v>
      </c>
      <c r="E23">
        <v>117</v>
      </c>
      <c r="F23" s="3">
        <v>20527000000000</v>
      </c>
      <c r="G23" s="3">
        <v>6811000000000</v>
      </c>
      <c r="H23">
        <v>19</v>
      </c>
    </row>
    <row r="24" spans="1:8" x14ac:dyDescent="0.35">
      <c r="A24" s="2" t="str">
        <f t="shared" si="2"/>
        <v>2015LSI</v>
      </c>
      <c r="B24">
        <v>2015</v>
      </c>
      <c r="C24" s="6" t="s">
        <v>1</v>
      </c>
      <c r="D24" s="1">
        <v>31944132</v>
      </c>
      <c r="E24">
        <v>3193</v>
      </c>
      <c r="F24" s="3">
        <v>4669000000000</v>
      </c>
      <c r="G24" s="3">
        <v>2219000000000</v>
      </c>
      <c r="H24">
        <v>0</v>
      </c>
    </row>
    <row r="25" spans="1:8" x14ac:dyDescent="0.35">
      <c r="A25" s="2" t="str">
        <f t="shared" si="2"/>
        <v>2014SI</v>
      </c>
      <c r="B25">
        <v>2014</v>
      </c>
      <c r="C25" s="6" t="s">
        <v>0</v>
      </c>
      <c r="D25" s="1">
        <v>25622812</v>
      </c>
      <c r="E25">
        <v>115</v>
      </c>
      <c r="F25" s="3">
        <v>20527000000000</v>
      </c>
      <c r="G25" s="3">
        <v>6811000000000</v>
      </c>
      <c r="H25">
        <v>15</v>
      </c>
    </row>
    <row r="26" spans="1:8" x14ac:dyDescent="0.35">
      <c r="A26" s="2" t="str">
        <f t="shared" si="2"/>
        <v>2014LSI</v>
      </c>
      <c r="B26">
        <v>2014</v>
      </c>
      <c r="C26" s="6" t="s">
        <v>1</v>
      </c>
      <c r="D26" s="1">
        <v>4350200</v>
      </c>
      <c r="E26">
        <v>3191</v>
      </c>
      <c r="F26" s="3">
        <v>4669000000000</v>
      </c>
      <c r="G26" s="3">
        <v>2219000000000</v>
      </c>
      <c r="H26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2023-05-12T10:13:32Z</dcterms:created>
  <dcterms:modified xsi:type="dcterms:W3CDTF">2024-05-17T08:59:39Z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4145f4-aec7-4462-867f-61720b9452af_Enabled">
    <vt:lpwstr>true</vt:lpwstr>
  </property>
  <property fmtid="{D5CDD505-2E9C-101B-9397-08002B2CF9AE}" pid="3" name="MSIP_Label_894145f4-aec7-4462-867f-61720b9452af_SetDate">
    <vt:lpwstr>2024-05-21T08:31:32Z</vt:lpwstr>
  </property>
  <property fmtid="{D5CDD505-2E9C-101B-9397-08002B2CF9AE}" pid="4" name="MSIP_Label_894145f4-aec7-4462-867f-61720b9452af_Method">
    <vt:lpwstr>Standard</vt:lpwstr>
  </property>
  <property fmtid="{D5CDD505-2E9C-101B-9397-08002B2CF9AE}" pid="5" name="MSIP_Label_894145f4-aec7-4462-867f-61720b9452af_Name">
    <vt:lpwstr>ECB-CONFIDENTIAL - Business</vt:lpwstr>
  </property>
  <property fmtid="{D5CDD505-2E9C-101B-9397-08002B2CF9AE}" pid="6" name="MSIP_Label_894145f4-aec7-4462-867f-61720b9452af_SiteId">
    <vt:lpwstr>b84ee435-4816-49d2-8d92-e740dbda4064</vt:lpwstr>
  </property>
  <property fmtid="{D5CDD505-2E9C-101B-9397-08002B2CF9AE}" pid="7" name="MSIP_Label_894145f4-aec7-4462-867f-61720b9452af_ActionId">
    <vt:lpwstr>8a96dcdc-4c6e-4e09-98f0-896179d983be</vt:lpwstr>
  </property>
  <property fmtid="{D5CDD505-2E9C-101B-9397-08002B2CF9AE}" pid="8" name="MSIP_Label_894145f4-aec7-4462-867f-61720b9452af_ContentBits">
    <vt:lpwstr>0</vt:lpwstr>
  </property>
</Properties>
</file>